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comments7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filterPrivacy="1" updateLinks="never" defaultThemeVersion="166925"/>
  <xr:revisionPtr revIDLastSave="0" documentId="13_ncr:1_{400A118D-B9D8-C34E-A494-DE27E38A678A}" xr6:coauthVersionLast="47" xr6:coauthVersionMax="47" xr10:uidLastSave="{00000000-0000-0000-0000-000000000000}"/>
  <bookViews>
    <workbookView xWindow="0" yWindow="760" windowWidth="34200" windowHeight="21380" tabRatio="913" firstSheet="4" activeTab="8" xr2:uid="{00000000-000D-0000-FFFF-FFFF00000000}"/>
  </bookViews>
  <sheets>
    <sheet name="COVER" sheetId="37" r:id="rId1"/>
    <sheet name="INDICE BP" sheetId="1" r:id="rId2"/>
    <sheet name="1. PARAMETRI INIZIALI" sheetId="4" r:id="rId3"/>
    <sheet name="2. IMMOBILIZZAZIONI" sheetId="2" r:id="rId4"/>
    <sheet name="3. VENDITE" sheetId="8" r:id="rId5"/>
    <sheet name="5. PIANO PRODUTTIVO" sheetId="39" state="hidden" r:id="rId6"/>
    <sheet name="4. APPROVVIGIONAMENTI" sheetId="3" r:id="rId7"/>
    <sheet name="5. COSTI FISSI DI PRODUZIONE" sheetId="7" r:id="rId8"/>
    <sheet name="6. COSTI FISSI GEN&amp;AMM" sheetId="43" r:id="rId9"/>
    <sheet name="7. POLITICHE COMUNICAZIONE" sheetId="24" r:id="rId10"/>
    <sheet name="8. POLITICHE DI DISTRIBUZIONE" sheetId="25" r:id="rId11"/>
    <sheet name="9. COSTO PERSONALE" sheetId="5" r:id="rId12"/>
    <sheet name="10. FABBISOGNO FINANZIARIO" sheetId="32" r:id="rId13"/>
    <sheet name="11. ELABORATO AMMORTAMENTI" sheetId="13" r:id="rId14"/>
    <sheet name="12. ELABORATO PERSONALE" sheetId="29" r:id="rId15"/>
    <sheet name="13. ELABORATO MAGAZZINO" sheetId="34" r:id="rId16"/>
    <sheet name="14. DEDUCIBILITA' INT. PASSIVI" sheetId="35" r:id="rId17"/>
    <sheet name="15. DETERMINAZIONE IRAP" sheetId="36" r:id="rId18"/>
    <sheet name="16. FINANZIAMENTO BANCA" sheetId="26" r:id="rId19"/>
    <sheet name="17. FULL COST E PREZZO" sheetId="33" r:id="rId20"/>
    <sheet name="18. CE ANNUALE" sheetId="17" r:id="rId21"/>
    <sheet name="19. SP ANNUALE + INDICI" sheetId="18" r:id="rId22"/>
    <sheet name="20. BEP" sheetId="20" r:id="rId23"/>
    <sheet name="21. STRUTTURA FINANZIARIA" sheetId="38" r:id="rId24"/>
    <sheet name="22. CF ANNUALE e WACC" sheetId="41" r:id="rId25"/>
    <sheet name="SINTESI OUTPUT" sheetId="45" state="hidden" r:id="rId26"/>
  </sheets>
  <externalReferences>
    <externalReference r:id="rId27"/>
    <externalReference r:id="rId28"/>
    <externalReference r:id="rId29"/>
  </externalReferences>
  <definedNames>
    <definedName name="amm.prestito" localSheetId="24">#REF!</definedName>
    <definedName name="amm.prestito">#REF!</definedName>
    <definedName name="Ammont_prestito" localSheetId="18">'16. FINANZIAMENTO BANCA'!$B$8</definedName>
    <definedName name="Anni_Prestito">'[1]Pianificazione Pagamenti'!$D$7</definedName>
    <definedName name="AnniPrestito">#REF!</definedName>
    <definedName name="_xlnm.Print_Area" localSheetId="18">'16. FINANZIAMENTO BANCA'!$A$3:$G$142</definedName>
    <definedName name="b">[1]Esempi!$A$1:$A$4</definedName>
    <definedName name="Bil.Iniz" localSheetId="18">IF('16. FINANZIAMENTO BANCA'!XFC1&lt;&gt;"",'16. FINANZIAMENTO BANCA'!D1048576,"")</definedName>
    <definedName name="Bilancio_iniz_tab" localSheetId="18">'16. FINANZIAMENTO BANCA'!$G$17</definedName>
    <definedName name="Bilancio.finale" localSheetId="18">IF('16. FINANZIAMENTO BANCA'!XEZ1&lt;&gt;"",'16. FINANZIAMENTO BANCA'!XFB1-'16. FINANZIAMENTO BANCA'!XFD1,"")</definedName>
    <definedName name="Capitale" localSheetId="18">IF('16. FINANZIAMENTO BANCA'!XFA1&lt;&gt;"",MIN('16. FINANZIAMENTO BANCA'!XFC1,'16. FINANZIAMENTO BANCA'!Pagam_da_usare-'16. FINANZIAMENTO BANCA'!XFD1),"")</definedName>
    <definedName name="Capitale">-PPMT(TassoInteresse/12,NumeroRata,NumeroRate,ImportoPrestito)</definedName>
    <definedName name="CostoTotalePrestito">#REF!</definedName>
    <definedName name="Data_inizio_tabella" localSheetId="18">'16. FINANZIAMENTO BANCA'!$D$8</definedName>
    <definedName name="Data_pagamento" localSheetId="24">#REF!</definedName>
    <definedName name="Data_pagamento">#REF!</definedName>
    <definedName name="DataInizioPrestito">#REF!</definedName>
    <definedName name="DataPagamento" localSheetId="24">DATE(YEAR(Inizio_Prestito),MONTH(Inizio_Prestito)+Payment_Number,DAY(Inizio_Prestito))</definedName>
    <definedName name="DataPagamento">DATE(YEAR(Inizio_Prestito),MONTH(Inizio_Prestito)+Payment_Number,DAY(Inizio_Prestito))</definedName>
    <definedName name="Dati" localSheetId="24">#REF!</definedName>
    <definedName name="Dati">#REF!</definedName>
    <definedName name="DescrizionePagamento" localSheetId="24">#REF!</definedName>
    <definedName name="DescrizionePagamento">#REF!</definedName>
    <definedName name="Durata_in_anni" localSheetId="18">'16. FINANZIAMENTO BANCA'!$B$10</definedName>
    <definedName name="Durata_in_anni" localSheetId="24">#REF!</definedName>
    <definedName name="Durata_in_anni">#REF!</definedName>
    <definedName name="Frequenza_pagamento">[1]!RicercaPrestito[FREQUENZA]</definedName>
    <definedName name="FrequenzaPagamentoS1">'[1]Confronto Pagamenti'!$C$6</definedName>
    <definedName name="FrequenzaPagamentoS2">'[1]Confronto Pagamenti'!$D$6</definedName>
    <definedName name="FrequenzaPagamentoS3">'[1]Confronto Pagamenti'!$E$6</definedName>
    <definedName name="FrequenzaPagamentoS4">'[1]Confronto Pagamenti'!$F$6</definedName>
    <definedName name="FrequenzaPagamentoS5">'[1]Confronto Pagamenti'!$G$6</definedName>
    <definedName name="Importo_Prestito">'[1]Pianificazione Pagamenti'!$D$6</definedName>
    <definedName name="ImportoConfrontoPrestito">'[1]Confronto Pagamenti'!$B$4</definedName>
    <definedName name="ImportoInteresse">-IPMT(TassoInteresse/12,NumeroRata,NumeroRate,ImportoPrestito)</definedName>
    <definedName name="ImportoPrestito">#REF!</definedName>
    <definedName name="Inizio_Prestito">'[1]Pianificazione Pagamenti'!$D$4</definedName>
    <definedName name="Int" localSheetId="24">#REF!</definedName>
    <definedName name="Int">#REF!</definedName>
    <definedName name="Int_cum" localSheetId="24">#REF!</definedName>
    <definedName name="Int_cum">#REF!</definedName>
    <definedName name="Interesse" localSheetId="18">IF('16. FINANZIAMENTO BANCA'!XFB1&lt;&gt;"",'16. FINANZIAMENTO BANCA'!XFD1*'16. FINANZIAMENTO BANCA'!Tasso_periodico,"")</definedName>
    <definedName name="Interesse_tabella" localSheetId="18">'16. FINANZIAMENTO BANCA'!$G$18</definedName>
    <definedName name="Interesse.Comp" localSheetId="18">IF('16. FINANZIAMENTO BANCA'!XEY1&lt;&gt;"",'16. FINANZIAMENTO BANCA'!A1048576+'16. FINANZIAMENTO BANCA'!XFB1,"")</definedName>
    <definedName name="interessi" localSheetId="24">IF(#REF!&lt;&gt;"",#REF!+#REF!,"")</definedName>
    <definedName name="interessi">IF(#REF!&lt;&gt;"",#REF!+#REF!,"")</definedName>
    <definedName name="Interessi_Totali" localSheetId="24">#REF!</definedName>
    <definedName name="Interessi_Totali">#REF!</definedName>
    <definedName name="InteressiS1">'[1]Confronto Pagamenti'!$C$7</definedName>
    <definedName name="InteressiS2">'[1]Confronto Pagamenti'!$D$7</definedName>
    <definedName name="InteressiS3">'[1]Confronto Pagamenti'!$E$7</definedName>
    <definedName name="InteressiS4">'[1]Confronto Pagamenti'!$F$7</definedName>
    <definedName name="InteressiS5">'[1]Confronto Pagamenti'!$G$7</definedName>
    <definedName name="InteressiTotaliS1">'[1]Confronto Pagamenti'!$C$10</definedName>
    <definedName name="InteressiTotaliS2">'[1]Confronto Pagamenti'!$D$10</definedName>
    <definedName name="InteressiTotaliS3">'[1]Confronto Pagamenti'!$E$10</definedName>
    <definedName name="InteressiTotaliS5">'[1]Confronto Pagamenti'!$G$10</definedName>
    <definedName name="Intervallo" localSheetId="24">#REF!</definedName>
    <definedName name="Intervallo">#REF!</definedName>
    <definedName name="Mostra.Data" localSheetId="18">IF('16. FINANZIAMENTO BANCA'!XFD1&lt;&gt;"",DATE( YEAR('16. FINANZIAMENTO BANCA'!Primo_pagam),MONTH('16. FINANZIAMENTO BANCA'!Primo_pagam)+('16. FINANZIAMENTO BANCA'!XFD1-1)*12/'16. FINANZIAMENTO BANCA'!Pagam_per_anno,DAY( '16. FINANZIAMENTO BANCA'!Primo_pagam)),"")</definedName>
    <definedName name="Num_Pag_per_anno" localSheetId="24">#REF!</definedName>
    <definedName name="Num_Pag_per_anno">#REF!</definedName>
    <definedName name="Num_pagamento" localSheetId="24">#REF!</definedName>
    <definedName name="Num_pagamento">#REF!</definedName>
    <definedName name="Numero_di_pagam" localSheetId="24">#REF!</definedName>
    <definedName name="Numero_di_pagam">#REF!</definedName>
    <definedName name="Numero_di_pagamenti" localSheetId="24">MATCH(0.01,Saldo_finale,-1)+1</definedName>
    <definedName name="Numero_di_pagamenti">MATCH(0.01,Saldo_finale,-1)+1</definedName>
    <definedName name="NumeroRata">ROW()-RigaIntestazione</definedName>
    <definedName name="NumeroRate">'[2]Calcolatore prestito'!$H$4</definedName>
    <definedName name="Pagam_calcolato" localSheetId="18">'16. FINANZIAMENTO BANCA'!$C$15</definedName>
    <definedName name="Pagam_calcolato" localSheetId="24">#REF!</definedName>
    <definedName name="Pagam_calcolato">#REF!</definedName>
    <definedName name="Pagam_da_usare" localSheetId="18">'16. FINANZIAMENTO BANCA'!$C$17</definedName>
    <definedName name="Pagam_inizio_tabella" localSheetId="18">'16. FINANZIAMENTO BANCA'!$D$9</definedName>
    <definedName name="Pagam_per_anno" localSheetId="18">'16. FINANZIAMENTO BANCA'!$B$11</definedName>
    <definedName name="Pagam_per_anno" localSheetId="24">#REF!</definedName>
    <definedName name="Pagam_per_anno">#REF!</definedName>
    <definedName name="Pagam_registrato" localSheetId="18">'16. FINANZIAMENTO BANCA'!$C$14</definedName>
    <definedName name="pagam.Num" localSheetId="18">IF(OR('16. FINANZIAMENTO BANCA'!A1048576="",'16. FINANZIAMENTO BANCA'!A1048576='16. FINANZIAMENTO BANCA'!Totale_pagam),"",'16. FINANZIAMENTO BANCA'!A1048576+1)</definedName>
    <definedName name="pagam.registrato" localSheetId="24">#REF!</definedName>
    <definedName name="pagam.registrato">#REF!</definedName>
    <definedName name="Pagamenti_Extra_Pianificati" localSheetId="24">#REF!</definedName>
    <definedName name="Pagamenti_Extra_Pianificati">#REF!</definedName>
    <definedName name="PagamentiTotaliS1">'[1]Confronto Pagamenti'!$C$9</definedName>
    <definedName name="PagamentiTotaliS2">'[1]Confronto Pagamenti'!$D$9</definedName>
    <definedName name="PagamentiTotaliS3">'[1]Confronto Pagamenti'!$E$9</definedName>
    <definedName name="PagamentiTotaliS4">'[1]Confronto Pagamenti'!$F$9</definedName>
    <definedName name="PagamentiTotaliS6">'[1]Confronto Pagamenti'!$G$9</definedName>
    <definedName name="Pagamento_extra" localSheetId="24">#REF!</definedName>
    <definedName name="Pagamento_extra">#REF!</definedName>
    <definedName name="Pagamento_Mensile_Pianificato" localSheetId="24">#REF!</definedName>
    <definedName name="Pagamento_Mensile_Pianificato">#REF!</definedName>
    <definedName name="Pagamento_Totale" localSheetId="24">'22. CF ANNUALE e WACC'!Piano_pag+'22. CF ANNUALE e WACC'!Pagamento_extra</definedName>
    <definedName name="Pagamento_Totale">[3]!Piano_pag+[3]!Pagamento_extra</definedName>
    <definedName name="PagamentoTotale" localSheetId="24">#REF!</definedName>
    <definedName name="PagamentoTotale">#REF!</definedName>
    <definedName name="PeriodoPrestitoS1">'[1]Confronto Pagamenti'!$C$5</definedName>
    <definedName name="PeriodoPrestitoS2">'[1]Confronto Pagamenti'!$D$5</definedName>
    <definedName name="PeriodoPrestitoS3">'[1]Confronto Pagamenti'!$E$5</definedName>
    <definedName name="PeriodoPrestitoS4">'[1]Confronto Pagamenti'!$F$5</definedName>
    <definedName name="PeriodoPrestitoS5">'[1]Confronto Pagamenti'!$G$5</definedName>
    <definedName name="Piano_pag" localSheetId="24">#REF!</definedName>
    <definedName name="Piano_pag">#REF!</definedName>
    <definedName name="PianoPagamentoS1">'[1]Confronto Pagamenti'!$C$8</definedName>
    <definedName name="PianoPagamentoS2">'[1]Confronto Pagamenti'!$D$8</definedName>
    <definedName name="PianoPagamentoS3">'[1]Confronto Pagamenti'!$E$8</definedName>
    <definedName name="PianoPagamentoS4">'[1]Confronto Pagamenti'!$F$8</definedName>
    <definedName name="PianoPagamentoS5">'[1]Confronto Pagamenti'!$G$8</definedName>
    <definedName name="PrestitoFavorevole">IF(ImportoPrestito*TassoInteresse*AnniPrestito*DataInizioPrestito&gt;0,1,0)</definedName>
    <definedName name="PrestitoNonPagato">IF(NumeroRata&lt;=NumeroRate,1,0)</definedName>
    <definedName name="Primo_pagam" localSheetId="18">'16. FINANZIAMENTO BANCA'!$B$12</definedName>
    <definedName name="Primo_pagam_num" localSheetId="18">'16. FINANZIAMENTO BANCA'!$C$18</definedName>
    <definedName name="Princ" localSheetId="24">#REF!</definedName>
    <definedName name="Princ">#REF!</definedName>
    <definedName name="Print_Area_Reset" localSheetId="24">OFFSET('22. CF ANNUALE e WACC'!Stampa_Intera,0,0,'22. CF ANNUALE e WACC'!Ultima_Riga)</definedName>
    <definedName name="Print_Area_Reset">OFFSET(Stampa_Intera,0,0,[3]!Ultima_Riga)</definedName>
    <definedName name="RataMensile">-PMT(TassoInteresse/12,NumeroRate,ImportoPrestito)</definedName>
    <definedName name="Riga_Intestazione">ROW('[1]Pianificazione Pagamenti'!$12:$12)</definedName>
    <definedName name="RigaIntestazione">ROW('[2]Calcolatore prestito'!$8:$8)</definedName>
    <definedName name="Saldo_finale">'[1]Pianificazione Pagamenti'!$K$13:$K$732</definedName>
    <definedName name="Saldo_iniziale" localSheetId="24">#REF!</definedName>
    <definedName name="Saldo_iniziale">#REF!</definedName>
    <definedName name="SaldoFinale">-FV(TassoInteresse/12,NumeroRata,-RataMensile,ImportoPrestito)</definedName>
    <definedName name="Scenario" localSheetId="24">#REF!</definedName>
    <definedName name="Scenario">#REF!</definedName>
    <definedName name="Stampa_Intera" localSheetId="24">#REF!</definedName>
    <definedName name="Stampa_Intera">#REF!</definedName>
    <definedName name="Tasso_inter_annuale" localSheetId="18">'16. FINANZIAMENTO BANCA'!$B$9</definedName>
    <definedName name="Tasso_inter_annuale" localSheetId="24">#REF!</definedName>
    <definedName name="Tasso_inter_annuale">#REF!</definedName>
    <definedName name="Tasso_Interesse_Pianificato" localSheetId="24">#REF!</definedName>
    <definedName name="Tasso_Interesse_Pianificato">#REF!</definedName>
    <definedName name="Tasso_Interessi">'[1]Pianificazione Pagamenti'!$D$9</definedName>
    <definedName name="Tasso_periodico" localSheetId="18">'16. FINANZIAMENTO BANCA'!Tasso_inter_annuale/'16. FINANZIAMENTO BANCA'!Pagam_per_anno</definedName>
    <definedName name="tasso.interesse.annuale" localSheetId="24">#REF!</definedName>
    <definedName name="tasso.interesse.annuale">#REF!</definedName>
    <definedName name="TassoInteresse">#REF!</definedName>
    <definedName name="_xlnm.Print_Titles" localSheetId="18">'16. FINANZIAMENTO BANCA'!$21:$22</definedName>
    <definedName name="Totale_pagam" localSheetId="18">'16. FINANZIAMENTO BANCA'!Pagam_per_anno*'16. FINANZIAMENTO BANCA'!Durata_in_anni</definedName>
    <definedName name="TRUEFALSE" localSheetId="24">#REF!</definedName>
    <definedName name="TRUEFALSE">#REF!</definedName>
    <definedName name="Ultima_Riga" localSheetId="24">IF('22. CF ANNUALE e WACC'!Valori_immessi,Riga_Intestazione+'22. CF ANNUALE e WACC'!Numero_di_pagamenti,Riga_Intestazione)</definedName>
    <definedName name="Ultima_Riga">IF(Valori_immessi,Riga_Intestazione+Numero_di_pagamenti,Riga_Intestazione)</definedName>
    <definedName name="UltimaRiga">MATCH(9.99E+307,'[2]Calcolatore prestito'!$B:$B)</definedName>
    <definedName name="ValorePrestito">-FV(TassoInteresse/12,NumeroRata-1,-RataMensile,ImportoPrestito)</definedName>
    <definedName name="Valori_immessi" localSheetId="24">IF(Importo_Prestito*Tasso_Interessi*Anni_Prestito*Inizio_Prestito&gt;0,1,0)</definedName>
    <definedName name="Valori_immessi">IF(Importo_Prestito*Tasso_Interessi*Anni_Prestito*Inizio_Prestito&gt;0,1,0)</definedName>
    <definedName name="VBAdvanced.VB_Branch_Example" localSheetId="18">'16. FINANZIAMENTO BANCA'!VBAdvanced.VB_Branch_Example</definedName>
    <definedName name="VBAdvanced.VB_Branch_Example" localSheetId="24">'22. CF ANNUALE e WACC'!VBAdvanced.VB_Branch_Example</definedName>
    <definedName name="VBAdvanced.VB_Branch_Example">[3]!VBAdvanced.VB_Branch_Example</definedName>
    <definedName name="VBAdvanced.VB_GetWindowsDirectory" localSheetId="18">'16. FINANZIAMENTO BANCA'!VBAdvanced.VB_GetWindowsDirectory</definedName>
    <definedName name="VBAdvanced.VB_GetWindowsDirectory" localSheetId="24">'22. CF ANNUALE e WACC'!VBAdvanced.VB_GetWindowsDirectory</definedName>
    <definedName name="VBAdvanced.VB_GetWindowsDirectory">[3]!VBAdvanced.VB_GetWindowsDirectory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36" l="1"/>
  <c r="E17" i="36"/>
  <c r="C17" i="36"/>
  <c r="C16" i="36"/>
  <c r="B22" i="20"/>
  <c r="B28" i="20" s="1"/>
  <c r="B17" i="41"/>
  <c r="D35" i="13"/>
  <c r="D30" i="13"/>
  <c r="A6" i="34"/>
  <c r="A7" i="34"/>
  <c r="A8" i="34"/>
  <c r="A9" i="34"/>
  <c r="A10" i="34"/>
  <c r="A11" i="34"/>
  <c r="A12" i="34"/>
  <c r="A13" i="34"/>
  <c r="A14" i="34"/>
  <c r="A5" i="34"/>
  <c r="D15" i="3"/>
  <c r="B38" i="41" l="1"/>
  <c r="B35" i="41"/>
  <c r="I18" i="32"/>
  <c r="F57" i="13" l="1"/>
  <c r="F58" i="13"/>
  <c r="E57" i="13"/>
  <c r="E58" i="13"/>
  <c r="D57" i="13"/>
  <c r="D58" i="13"/>
  <c r="D18" i="13" l="1"/>
  <c r="K18" i="13" s="1"/>
  <c r="D47" i="13" s="1"/>
  <c r="F40" i="13"/>
  <c r="F41" i="13"/>
  <c r="F42" i="13"/>
  <c r="F43" i="13"/>
  <c r="F44" i="13"/>
  <c r="F45" i="13"/>
  <c r="F46" i="13"/>
  <c r="E40" i="13"/>
  <c r="E41" i="13"/>
  <c r="E42" i="13"/>
  <c r="E43" i="13"/>
  <c r="E44" i="13"/>
  <c r="E45" i="13"/>
  <c r="E46" i="13"/>
  <c r="D40" i="13"/>
  <c r="D41" i="13"/>
  <c r="D42" i="13"/>
  <c r="D43" i="13"/>
  <c r="D44" i="13"/>
  <c r="D45" i="13"/>
  <c r="D46" i="13"/>
  <c r="F7" i="13"/>
  <c r="F8" i="13"/>
  <c r="F9" i="13"/>
  <c r="F10" i="13"/>
  <c r="F11" i="13"/>
  <c r="F12" i="13"/>
  <c r="F13" i="13"/>
  <c r="F14" i="13"/>
  <c r="F15" i="13"/>
  <c r="F16" i="13"/>
  <c r="F17" i="13"/>
  <c r="E7" i="13"/>
  <c r="E8" i="13"/>
  <c r="E9" i="13"/>
  <c r="E10" i="13"/>
  <c r="E11" i="13"/>
  <c r="E12" i="13"/>
  <c r="E13" i="13"/>
  <c r="E14" i="13"/>
  <c r="E15" i="13"/>
  <c r="E16" i="13"/>
  <c r="E17" i="13"/>
  <c r="D7" i="13"/>
  <c r="D8" i="13"/>
  <c r="D9" i="13"/>
  <c r="D10" i="13"/>
  <c r="D11" i="13"/>
  <c r="D12" i="13"/>
  <c r="D13" i="13"/>
  <c r="D14" i="13"/>
  <c r="D15" i="13"/>
  <c r="D16" i="13"/>
  <c r="D17" i="13"/>
  <c r="B57" i="18"/>
  <c r="C57" i="18" s="1"/>
  <c r="D57" i="18" s="1"/>
  <c r="E29" i="7"/>
  <c r="C14" i="17" s="1"/>
  <c r="F29" i="7"/>
  <c r="D14" i="17" s="1"/>
  <c r="D29" i="7"/>
  <c r="B14" i="17" s="1"/>
  <c r="S5" i="7"/>
  <c r="T5" i="7"/>
  <c r="R5" i="7"/>
  <c r="F6" i="13" l="1"/>
  <c r="F19" i="13"/>
  <c r="F20" i="13"/>
  <c r="F21" i="13"/>
  <c r="F22" i="13"/>
  <c r="F23" i="13"/>
  <c r="F24" i="13"/>
  <c r="F25" i="13"/>
  <c r="F26" i="13"/>
  <c r="F27" i="13"/>
  <c r="F28" i="13"/>
  <c r="F29" i="13"/>
  <c r="E29" i="13"/>
  <c r="E19" i="13"/>
  <c r="E20" i="13"/>
  <c r="E21" i="13"/>
  <c r="E22" i="13"/>
  <c r="E23" i="13"/>
  <c r="E24" i="13"/>
  <c r="E25" i="13"/>
  <c r="E26" i="13"/>
  <c r="E27" i="13"/>
  <c r="E28" i="13"/>
  <c r="D19" i="13"/>
  <c r="D20" i="13"/>
  <c r="D21" i="13"/>
  <c r="D22" i="13"/>
  <c r="D23" i="13"/>
  <c r="D24" i="13"/>
  <c r="D25" i="13"/>
  <c r="D26" i="13"/>
  <c r="D27" i="13"/>
  <c r="D28" i="13"/>
  <c r="F18" i="13"/>
  <c r="E18" i="13"/>
  <c r="D29" i="13"/>
  <c r="B7" i="5"/>
  <c r="B28" i="41" l="1"/>
  <c r="D6" i="38"/>
  <c r="D5" i="38"/>
  <c r="E21" i="25" l="1"/>
  <c r="F21" i="25"/>
  <c r="D21" i="25"/>
  <c r="F24" i="43"/>
  <c r="A21" i="3"/>
  <c r="A22" i="3"/>
  <c r="A23" i="3"/>
  <c r="A24" i="3"/>
  <c r="A25" i="3"/>
  <c r="A26" i="3"/>
  <c r="A27" i="3"/>
  <c r="A28" i="3"/>
  <c r="A29" i="3"/>
  <c r="A20" i="3"/>
  <c r="E15" i="3" l="1"/>
  <c r="F15" i="3"/>
  <c r="F6" i="8"/>
  <c r="F7" i="8"/>
  <c r="E6" i="8"/>
  <c r="E7" i="8"/>
  <c r="D6" i="8"/>
  <c r="D7" i="8"/>
  <c r="K4" i="26" l="1"/>
  <c r="C80" i="18" s="1"/>
  <c r="L4" i="26"/>
  <c r="D80" i="18" s="1"/>
  <c r="J4" i="26"/>
  <c r="B80" i="18" s="1"/>
  <c r="E5" i="8" l="1"/>
  <c r="F5" i="8"/>
  <c r="D5" i="8"/>
  <c r="G7" i="5"/>
  <c r="B15" i="5"/>
  <c r="I12" i="25" l="1"/>
  <c r="J12" i="25"/>
  <c r="H12" i="25"/>
  <c r="G23" i="5"/>
  <c r="B23" i="5"/>
  <c r="G15" i="5"/>
  <c r="A8" i="45" l="1"/>
  <c r="A9" i="45"/>
  <c r="B9" i="45"/>
  <c r="C9" i="45"/>
  <c r="D9" i="45"/>
  <c r="A10" i="45"/>
  <c r="M4" i="3" l="1"/>
  <c r="N4" i="3"/>
  <c r="L4" i="3"/>
  <c r="B61" i="18"/>
  <c r="C61" i="18" s="1"/>
  <c r="D61" i="18" s="1"/>
  <c r="C5" i="4"/>
  <c r="C9" i="4" s="1"/>
  <c r="D5" i="4"/>
  <c r="D9" i="4" s="1"/>
  <c r="B5" i="4"/>
  <c r="B9" i="4" s="1"/>
  <c r="C13" i="4" l="1"/>
  <c r="D13" i="4"/>
  <c r="B13" i="4"/>
  <c r="N8" i="3" l="1"/>
  <c r="N9" i="3"/>
  <c r="N12" i="3"/>
  <c r="N14" i="3"/>
  <c r="N10" i="3"/>
  <c r="N11" i="3"/>
  <c r="N13" i="3"/>
  <c r="M9" i="3"/>
  <c r="M10" i="3"/>
  <c r="M11" i="3"/>
  <c r="M12" i="3"/>
  <c r="M8" i="3"/>
  <c r="M13" i="3"/>
  <c r="M14" i="3"/>
  <c r="L10" i="3"/>
  <c r="L11" i="3"/>
  <c r="L12" i="3"/>
  <c r="L13" i="3"/>
  <c r="L14" i="3"/>
  <c r="L8" i="3"/>
  <c r="L9" i="3"/>
  <c r="L7" i="3"/>
  <c r="L5" i="3"/>
  <c r="L6" i="3"/>
  <c r="M7" i="3"/>
  <c r="M5" i="3"/>
  <c r="M6" i="3"/>
  <c r="N6" i="3"/>
  <c r="N7" i="3"/>
  <c r="N5" i="3"/>
  <c r="J19" i="43"/>
  <c r="I19" i="43"/>
  <c r="H19" i="43"/>
  <c r="K19" i="43" s="1"/>
  <c r="G19" i="43"/>
  <c r="J18" i="43"/>
  <c r="I18" i="43"/>
  <c r="H18" i="43"/>
  <c r="K18" i="43" s="1"/>
  <c r="G18" i="43"/>
  <c r="J17" i="43"/>
  <c r="I17" i="43"/>
  <c r="H17" i="43"/>
  <c r="K17" i="43" s="1"/>
  <c r="G17" i="43"/>
  <c r="J16" i="43"/>
  <c r="I16" i="43"/>
  <c r="H16" i="43"/>
  <c r="K16" i="43" s="1"/>
  <c r="G16" i="43"/>
  <c r="J15" i="43"/>
  <c r="I15" i="43"/>
  <c r="H15" i="43"/>
  <c r="K15" i="43" s="1"/>
  <c r="G15" i="43"/>
  <c r="J14" i="43"/>
  <c r="I14" i="43"/>
  <c r="H14" i="43"/>
  <c r="K14" i="43" s="1"/>
  <c r="G14" i="43"/>
  <c r="J13" i="43"/>
  <c r="I13" i="43"/>
  <c r="H13" i="43"/>
  <c r="K13" i="43" s="1"/>
  <c r="G13" i="43"/>
  <c r="J12" i="43"/>
  <c r="I12" i="43"/>
  <c r="H12" i="43"/>
  <c r="K12" i="43" s="1"/>
  <c r="G12" i="43"/>
  <c r="J11" i="43"/>
  <c r="I11" i="43"/>
  <c r="H11" i="43"/>
  <c r="K11" i="43" s="1"/>
  <c r="G11" i="43"/>
  <c r="J10" i="43"/>
  <c r="I10" i="43"/>
  <c r="H10" i="43"/>
  <c r="G10" i="43"/>
  <c r="J9" i="43"/>
  <c r="I9" i="43"/>
  <c r="H9" i="43"/>
  <c r="K9" i="43" s="1"/>
  <c r="G9" i="43"/>
  <c r="J8" i="43"/>
  <c r="I8" i="43"/>
  <c r="H8" i="43"/>
  <c r="K8" i="43" s="1"/>
  <c r="G8" i="43"/>
  <c r="J7" i="43"/>
  <c r="I7" i="43"/>
  <c r="H7" i="43"/>
  <c r="K7" i="43" s="1"/>
  <c r="G7" i="43"/>
  <c r="J6" i="43"/>
  <c r="I6" i="43"/>
  <c r="H6" i="43"/>
  <c r="K6" i="43" s="1"/>
  <c r="G6" i="43"/>
  <c r="J5" i="43"/>
  <c r="I5" i="43"/>
  <c r="H5" i="43"/>
  <c r="G5" i="43"/>
  <c r="E20" i="43"/>
  <c r="D20" i="43"/>
  <c r="E25" i="43" s="1"/>
  <c r="C18" i="33" s="1"/>
  <c r="C20" i="43"/>
  <c r="D25" i="43" s="1"/>
  <c r="B18" i="33" s="1"/>
  <c r="J4" i="43"/>
  <c r="M4" i="43" s="1"/>
  <c r="E24" i="43"/>
  <c r="H4" i="43"/>
  <c r="K4" i="43" s="1"/>
  <c r="F25" i="43" l="1"/>
  <c r="D18" i="33" s="1"/>
  <c r="M15" i="3"/>
  <c r="L5" i="43"/>
  <c r="L7" i="43"/>
  <c r="L9" i="43"/>
  <c r="L11" i="43"/>
  <c r="L13" i="43"/>
  <c r="L15" i="43"/>
  <c r="L17" i="43"/>
  <c r="L19" i="43"/>
  <c r="H20" i="43"/>
  <c r="D27" i="43" s="1"/>
  <c r="L6" i="43"/>
  <c r="L8" i="43"/>
  <c r="L12" i="43"/>
  <c r="L14" i="43"/>
  <c r="L16" i="43"/>
  <c r="L18" i="43"/>
  <c r="D24" i="43"/>
  <c r="M5" i="43"/>
  <c r="M7" i="43"/>
  <c r="M8" i="43"/>
  <c r="M9" i="43"/>
  <c r="M11" i="43"/>
  <c r="M12" i="43"/>
  <c r="M13" i="43"/>
  <c r="M14" i="43"/>
  <c r="M15" i="43"/>
  <c r="M16" i="43"/>
  <c r="M17" i="43"/>
  <c r="M18" i="43"/>
  <c r="M19" i="43"/>
  <c r="M6" i="43"/>
  <c r="M10" i="43"/>
  <c r="L10" i="43"/>
  <c r="I20" i="43"/>
  <c r="E27" i="43" s="1"/>
  <c r="J20" i="43"/>
  <c r="F27" i="43" s="1"/>
  <c r="K5" i="43"/>
  <c r="K10" i="43"/>
  <c r="I4" i="43"/>
  <c r="L4" i="43" s="1"/>
  <c r="K20" i="43" l="1"/>
  <c r="D26" i="43" s="1"/>
  <c r="L20" i="43"/>
  <c r="E26" i="43" s="1"/>
  <c r="M20" i="43"/>
  <c r="F26" i="43" s="1"/>
  <c r="B27" i="41"/>
  <c r="B26" i="41"/>
  <c r="B25" i="41"/>
  <c r="K4" i="41"/>
  <c r="K14" i="41" s="1"/>
  <c r="J4" i="41"/>
  <c r="J14" i="41" s="1"/>
  <c r="I4" i="41"/>
  <c r="I14" i="41" s="1"/>
  <c r="J5" i="26" l="1"/>
  <c r="K5" i="26"/>
  <c r="L5" i="26"/>
  <c r="L10" i="26" s="1"/>
  <c r="K10" i="26" l="1"/>
  <c r="D13" i="39"/>
  <c r="K13" i="39" s="1"/>
  <c r="L5" i="8"/>
  <c r="M5" i="8"/>
  <c r="L6" i="8"/>
  <c r="M6" i="8"/>
  <c r="L7" i="8"/>
  <c r="B24" i="20" s="1"/>
  <c r="M7" i="8"/>
  <c r="K6" i="8"/>
  <c r="K7" i="8"/>
  <c r="K5" i="8"/>
  <c r="R5" i="8" s="1"/>
  <c r="A6" i="8"/>
  <c r="A20" i="8" s="1"/>
  <c r="A7" i="8"/>
  <c r="A21" i="8" s="1"/>
  <c r="A5" i="8"/>
  <c r="A19" i="8" s="1"/>
  <c r="A11" i="4"/>
  <c r="A12" i="4"/>
  <c r="A10" i="4"/>
  <c r="L4" i="25" l="1"/>
  <c r="M4" i="25"/>
  <c r="K5" i="25"/>
  <c r="S5" i="25" s="1"/>
  <c r="K4" i="25"/>
  <c r="D14" i="39"/>
  <c r="K14" i="39" s="1"/>
  <c r="D15" i="39"/>
  <c r="K15" i="39" s="1"/>
  <c r="E13" i="39"/>
  <c r="L13" i="39" s="1"/>
  <c r="E14" i="39"/>
  <c r="L14" i="39" s="1"/>
  <c r="E15" i="39"/>
  <c r="L15" i="39" s="1"/>
  <c r="F13" i="39"/>
  <c r="M13" i="39" s="1"/>
  <c r="F14" i="39"/>
  <c r="M14" i="39" s="1"/>
  <c r="F15" i="39"/>
  <c r="M15" i="39" s="1"/>
  <c r="L4" i="8"/>
  <c r="E5" i="39" s="1"/>
  <c r="L5" i="39" s="1"/>
  <c r="E12" i="39" s="1"/>
  <c r="M4" i="8"/>
  <c r="F5" i="39" s="1"/>
  <c r="K4" i="8"/>
  <c r="D5" i="39" s="1"/>
  <c r="A7" i="39"/>
  <c r="H7" i="39" s="1"/>
  <c r="A14" i="39" s="1"/>
  <c r="A8" i="39"/>
  <c r="H8" i="39" s="1"/>
  <c r="A15" i="39" s="1"/>
  <c r="A6" i="39"/>
  <c r="O6" i="39" s="1"/>
  <c r="H13" i="39" s="1"/>
  <c r="C17" i="2"/>
  <c r="I17" i="2"/>
  <c r="C23" i="2" s="1"/>
  <c r="H16" i="41" s="1"/>
  <c r="B13" i="29"/>
  <c r="B14" i="29"/>
  <c r="B15" i="29"/>
  <c r="B16" i="29"/>
  <c r="B17" i="29"/>
  <c r="B18" i="29"/>
  <c r="B6" i="29"/>
  <c r="B6" i="33" s="1"/>
  <c r="B7" i="29"/>
  <c r="B8" i="29"/>
  <c r="B21" i="33" s="1"/>
  <c r="B9" i="29"/>
  <c r="B10" i="29"/>
  <c r="B11" i="29"/>
  <c r="B15" i="33" s="1"/>
  <c r="C11" i="29"/>
  <c r="C15" i="33" s="1"/>
  <c r="D11" i="29"/>
  <c r="D15" i="33" s="1"/>
  <c r="C10" i="29"/>
  <c r="D10" i="29"/>
  <c r="C9" i="29"/>
  <c r="D9" i="29"/>
  <c r="C8" i="29"/>
  <c r="C21" i="33" s="1"/>
  <c r="D8" i="29"/>
  <c r="D21" i="33" s="1"/>
  <c r="C7" i="29"/>
  <c r="D7" i="29"/>
  <c r="D6" i="29"/>
  <c r="D6" i="33" s="1"/>
  <c r="C6" i="29"/>
  <c r="C6" i="33" s="1"/>
  <c r="F7" i="5"/>
  <c r="A15" i="5" s="1"/>
  <c r="F15" i="5" s="1"/>
  <c r="F5" i="5"/>
  <c r="A13" i="5" s="1"/>
  <c r="F13" i="5" s="1"/>
  <c r="B5" i="29"/>
  <c r="F25" i="7"/>
  <c r="E25" i="7"/>
  <c r="H5" i="7"/>
  <c r="K5" i="7" s="1"/>
  <c r="F18" i="8"/>
  <c r="N18" i="8" s="1"/>
  <c r="I11" i="8"/>
  <c r="J11" i="8"/>
  <c r="S4" i="8"/>
  <c r="T4" i="8"/>
  <c r="P4" i="3"/>
  <c r="Q4" i="3"/>
  <c r="O4" i="3"/>
  <c r="H66" i="3"/>
  <c r="D21" i="2"/>
  <c r="E21" i="2"/>
  <c r="I4" i="2"/>
  <c r="B12" i="26"/>
  <c r="B11" i="26"/>
  <c r="B10" i="26"/>
  <c r="B9" i="26"/>
  <c r="A13" i="13"/>
  <c r="H13" i="13" s="1"/>
  <c r="A19" i="13"/>
  <c r="H19" i="13" s="1"/>
  <c r="A20" i="13"/>
  <c r="H20" i="13" s="1"/>
  <c r="A21" i="13"/>
  <c r="H21" i="13" s="1"/>
  <c r="A22" i="13"/>
  <c r="H22" i="13" s="1"/>
  <c r="A23" i="13"/>
  <c r="H23" i="13" s="1"/>
  <c r="A24" i="13"/>
  <c r="H24" i="13" s="1"/>
  <c r="A25" i="13"/>
  <c r="H25" i="13" s="1"/>
  <c r="A26" i="13"/>
  <c r="H26" i="13" s="1"/>
  <c r="A27" i="13"/>
  <c r="H27" i="13" s="1"/>
  <c r="A28" i="13"/>
  <c r="H28" i="13" s="1"/>
  <c r="A29" i="13"/>
  <c r="H29" i="13" s="1"/>
  <c r="A18" i="13"/>
  <c r="H18" i="13" s="1"/>
  <c r="A16" i="13"/>
  <c r="H16" i="13" s="1"/>
  <c r="A17" i="13"/>
  <c r="H17" i="13" s="1"/>
  <c r="A7" i="13"/>
  <c r="H7" i="13" s="1"/>
  <c r="A8" i="13"/>
  <c r="H8" i="13" s="1"/>
  <c r="A9" i="13"/>
  <c r="H9" i="13" s="1"/>
  <c r="A10" i="13"/>
  <c r="A39" i="13" s="1"/>
  <c r="A12" i="18" s="1"/>
  <c r="A11" i="13"/>
  <c r="H11" i="13" s="1"/>
  <c r="A12" i="13"/>
  <c r="H12" i="13" s="1"/>
  <c r="A14" i="13"/>
  <c r="H14" i="13" s="1"/>
  <c r="A15" i="13"/>
  <c r="H15" i="13" s="1"/>
  <c r="A6" i="13"/>
  <c r="H6" i="13" s="1"/>
  <c r="B36" i="5"/>
  <c r="B21" i="29" s="1"/>
  <c r="B23" i="17" s="1"/>
  <c r="B8" i="20" s="1"/>
  <c r="C36" i="5"/>
  <c r="C21" i="29" s="1"/>
  <c r="C23" i="17" s="1"/>
  <c r="D36" i="5"/>
  <c r="D21" i="29" s="1"/>
  <c r="D23" i="17" s="1"/>
  <c r="D12" i="24"/>
  <c r="B11" i="33" s="1"/>
  <c r="J11" i="7"/>
  <c r="I11" i="7"/>
  <c r="J12" i="7"/>
  <c r="I12" i="7"/>
  <c r="J13" i="7"/>
  <c r="I13" i="7"/>
  <c r="J14" i="7"/>
  <c r="I14" i="7"/>
  <c r="J15" i="7"/>
  <c r="I15" i="7"/>
  <c r="J16" i="7"/>
  <c r="I16" i="7"/>
  <c r="J17" i="7"/>
  <c r="I17" i="7"/>
  <c r="J18" i="7"/>
  <c r="I18" i="7"/>
  <c r="J19" i="7"/>
  <c r="I19" i="7"/>
  <c r="J20" i="7"/>
  <c r="I20" i="7"/>
  <c r="I8" i="7"/>
  <c r="H8" i="7"/>
  <c r="H11" i="7"/>
  <c r="K11" i="7" s="1"/>
  <c r="H12" i="7"/>
  <c r="K12" i="7" s="1"/>
  <c r="H13" i="7"/>
  <c r="K13" i="7" s="1"/>
  <c r="H14" i="7"/>
  <c r="K14" i="7" s="1"/>
  <c r="H15" i="7"/>
  <c r="K15" i="7" s="1"/>
  <c r="H16" i="7"/>
  <c r="K16" i="7" s="1"/>
  <c r="H17" i="7"/>
  <c r="H18" i="7"/>
  <c r="K18" i="7" s="1"/>
  <c r="H19" i="7"/>
  <c r="K19" i="7" s="1"/>
  <c r="H20" i="7"/>
  <c r="K20" i="7" s="1"/>
  <c r="G8" i="7"/>
  <c r="G10" i="7"/>
  <c r="G11" i="7"/>
  <c r="G12" i="7"/>
  <c r="G13" i="7"/>
  <c r="G14" i="7"/>
  <c r="G15" i="7"/>
  <c r="G16" i="7"/>
  <c r="G17" i="7"/>
  <c r="G18" i="7"/>
  <c r="G19" i="7"/>
  <c r="G20" i="7"/>
  <c r="J7" i="7"/>
  <c r="I7" i="7"/>
  <c r="J8" i="7"/>
  <c r="J9" i="7"/>
  <c r="J10" i="7"/>
  <c r="J6" i="7"/>
  <c r="I9" i="7"/>
  <c r="I10" i="7"/>
  <c r="I6" i="7"/>
  <c r="H7" i="7"/>
  <c r="K7" i="7" s="1"/>
  <c r="H9" i="7"/>
  <c r="K9" i="7" s="1"/>
  <c r="H10" i="7"/>
  <c r="K10" i="7" s="1"/>
  <c r="H6" i="7"/>
  <c r="G7" i="7"/>
  <c r="G9" i="7"/>
  <c r="G6" i="7"/>
  <c r="T6" i="8"/>
  <c r="T7" i="8"/>
  <c r="O21" i="8" s="1"/>
  <c r="S6" i="8"/>
  <c r="S7" i="8"/>
  <c r="N21" i="8" s="1"/>
  <c r="R6" i="8"/>
  <c r="R7" i="8"/>
  <c r="M21" i="8" s="1"/>
  <c r="A13" i="8"/>
  <c r="I20" i="8" s="1"/>
  <c r="A14" i="8"/>
  <c r="I21" i="8" s="1"/>
  <c r="O6" i="8"/>
  <c r="O7" i="8"/>
  <c r="O5" i="8"/>
  <c r="S6" i="3"/>
  <c r="H37" i="3" s="1"/>
  <c r="S7" i="3"/>
  <c r="S8" i="3"/>
  <c r="H39" i="3" s="1"/>
  <c r="S9" i="3"/>
  <c r="H40" i="3" s="1"/>
  <c r="S10" i="3"/>
  <c r="S11" i="3"/>
  <c r="H42" i="3" s="1"/>
  <c r="S12" i="3"/>
  <c r="A58" i="3" s="1"/>
  <c r="S13" i="3"/>
  <c r="H44" i="3" s="1"/>
  <c r="S14" i="3"/>
  <c r="A60" i="3" s="1"/>
  <c r="S5" i="3"/>
  <c r="A51" i="3" s="1"/>
  <c r="D46" i="3"/>
  <c r="A21" i="2"/>
  <c r="C28" i="36"/>
  <c r="D21" i="36"/>
  <c r="E21" i="36"/>
  <c r="C21" i="36"/>
  <c r="E11" i="29"/>
  <c r="E18" i="29" s="1"/>
  <c r="E10" i="29"/>
  <c r="E17" i="29" s="1"/>
  <c r="E9" i="29"/>
  <c r="E16" i="29" s="1"/>
  <c r="E8" i="29"/>
  <c r="E15" i="29" s="1"/>
  <c r="E7" i="29"/>
  <c r="E14" i="29" s="1"/>
  <c r="E6" i="29"/>
  <c r="E13" i="29" s="1"/>
  <c r="A20" i="20"/>
  <c r="A19" i="20"/>
  <c r="A18" i="20"/>
  <c r="A17" i="20"/>
  <c r="A16" i="20"/>
  <c r="A15" i="20"/>
  <c r="A11" i="20"/>
  <c r="A10" i="20"/>
  <c r="A9" i="20"/>
  <c r="A8" i="20"/>
  <c r="A7" i="20"/>
  <c r="A6" i="20"/>
  <c r="A5" i="20"/>
  <c r="C21" i="7"/>
  <c r="D26" i="7" s="1"/>
  <c r="D21" i="7"/>
  <c r="E26" i="7" s="1"/>
  <c r="E21" i="7"/>
  <c r="F26" i="7" s="1"/>
  <c r="D16" i="17" s="1"/>
  <c r="E46" i="3"/>
  <c r="F46" i="3"/>
  <c r="N15" i="3"/>
  <c r="L15" i="3"/>
  <c r="D6" i="13"/>
  <c r="K6" i="13" s="1"/>
  <c r="F5" i="20"/>
  <c r="F6" i="20" s="1"/>
  <c r="F7" i="20" s="1"/>
  <c r="F8" i="20" s="1"/>
  <c r="F9" i="20" s="1"/>
  <c r="F10" i="20" s="1"/>
  <c r="F11" i="20" s="1"/>
  <c r="F12" i="20" s="1"/>
  <c r="F13" i="20" s="1"/>
  <c r="F14" i="20" s="1"/>
  <c r="F15" i="20" s="1"/>
  <c r="F16" i="20" s="1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Q6" i="3"/>
  <c r="Q7" i="3"/>
  <c r="Q8" i="3"/>
  <c r="Q9" i="3"/>
  <c r="Q10" i="3"/>
  <c r="F10" i="34" s="1"/>
  <c r="I10" i="34" s="1"/>
  <c r="Q11" i="3"/>
  <c r="Q12" i="3"/>
  <c r="Q13" i="3"/>
  <c r="Q14" i="3"/>
  <c r="F14" i="34" s="1"/>
  <c r="I14" i="34" s="1"/>
  <c r="Q5" i="3"/>
  <c r="P6" i="3"/>
  <c r="P7" i="3"/>
  <c r="P8" i="3"/>
  <c r="E8" i="34" s="1"/>
  <c r="H8" i="34" s="1"/>
  <c r="P9" i="3"/>
  <c r="P10" i="3"/>
  <c r="P11" i="3"/>
  <c r="P12" i="3"/>
  <c r="E12" i="34" s="1"/>
  <c r="H12" i="34" s="1"/>
  <c r="P13" i="3"/>
  <c r="P14" i="3"/>
  <c r="P5" i="3"/>
  <c r="E5" i="34" s="1"/>
  <c r="O6" i="3"/>
  <c r="O7" i="3"/>
  <c r="O8" i="3"/>
  <c r="O9" i="3"/>
  <c r="O10" i="3"/>
  <c r="O11" i="3"/>
  <c r="O12" i="3"/>
  <c r="O13" i="3"/>
  <c r="O14" i="3"/>
  <c r="O5" i="3"/>
  <c r="D16" i="29"/>
  <c r="C16" i="29"/>
  <c r="D15" i="29"/>
  <c r="D17" i="29"/>
  <c r="C17" i="29"/>
  <c r="C14" i="29"/>
  <c r="C15" i="29"/>
  <c r="D14" i="29"/>
  <c r="K19" i="13"/>
  <c r="D48" i="13" s="1"/>
  <c r="K20" i="13"/>
  <c r="D49" i="13" s="1"/>
  <c r="K22" i="13"/>
  <c r="D51" i="13" s="1"/>
  <c r="K23" i="13"/>
  <c r="D52" i="13" s="1"/>
  <c r="K24" i="13"/>
  <c r="D53" i="13" s="1"/>
  <c r="K25" i="13"/>
  <c r="D54" i="13" s="1"/>
  <c r="K26" i="13"/>
  <c r="D55" i="13" s="1"/>
  <c r="K27" i="13"/>
  <c r="D56" i="13" s="1"/>
  <c r="K28" i="13"/>
  <c r="K29" i="13"/>
  <c r="K7" i="13"/>
  <c r="D36" i="13" s="1"/>
  <c r="K8" i="13"/>
  <c r="D37" i="13" s="1"/>
  <c r="K9" i="13"/>
  <c r="D38" i="13" s="1"/>
  <c r="K10" i="13"/>
  <c r="D39" i="13" s="1"/>
  <c r="K11" i="13"/>
  <c r="K12" i="13"/>
  <c r="K13" i="13"/>
  <c r="K14" i="13"/>
  <c r="K15" i="13"/>
  <c r="K16" i="13"/>
  <c r="K17" i="13"/>
  <c r="K21" i="13"/>
  <c r="D50" i="13" s="1"/>
  <c r="E6" i="13"/>
  <c r="K6" i="25"/>
  <c r="S6" i="25" s="1"/>
  <c r="E14" i="25" s="1"/>
  <c r="H14" i="25" s="1"/>
  <c r="K7" i="25"/>
  <c r="S7" i="25" s="1"/>
  <c r="C18" i="26"/>
  <c r="L5" i="25"/>
  <c r="T5" i="25" s="1"/>
  <c r="M5" i="25"/>
  <c r="L6" i="25"/>
  <c r="M6" i="25"/>
  <c r="U6" i="25" s="1"/>
  <c r="G14" i="25" s="1"/>
  <c r="L7" i="25"/>
  <c r="T7" i="25" s="1"/>
  <c r="M7" i="25"/>
  <c r="U7" i="25" s="1"/>
  <c r="G15" i="25" s="1"/>
  <c r="A6" i="25"/>
  <c r="O6" i="25" s="1"/>
  <c r="A14" i="25" s="1"/>
  <c r="A7" i="25"/>
  <c r="O7" i="25" s="1"/>
  <c r="A15" i="25" s="1"/>
  <c r="A5" i="25"/>
  <c r="O5" i="25" s="1"/>
  <c r="A13" i="25" s="1"/>
  <c r="F8" i="25"/>
  <c r="E8" i="25"/>
  <c r="D8" i="25"/>
  <c r="E12" i="24"/>
  <c r="C19" i="17" s="1"/>
  <c r="F12" i="24"/>
  <c r="A12" i="8"/>
  <c r="M8" i="8"/>
  <c r="D25" i="33" s="1"/>
  <c r="G18" i="33" s="1"/>
  <c r="L8" i="8"/>
  <c r="C25" i="33" s="1"/>
  <c r="F18" i="33" s="1"/>
  <c r="K8" i="8"/>
  <c r="H7" i="8"/>
  <c r="H7" i="25" s="1"/>
  <c r="H6" i="8"/>
  <c r="H6" i="25" s="1"/>
  <c r="H5" i="8"/>
  <c r="H5" i="25" s="1"/>
  <c r="D25" i="7"/>
  <c r="D25" i="8"/>
  <c r="H6" i="3"/>
  <c r="A37" i="3" s="1"/>
  <c r="H7" i="3"/>
  <c r="A38" i="3" s="1"/>
  <c r="H8" i="3"/>
  <c r="A39" i="3" s="1"/>
  <c r="H9" i="3"/>
  <c r="A40" i="3" s="1"/>
  <c r="H10" i="3"/>
  <c r="A41" i="3" s="1"/>
  <c r="H11" i="3"/>
  <c r="A42" i="3" s="1"/>
  <c r="H12" i="3"/>
  <c r="A43" i="3" s="1"/>
  <c r="H13" i="3"/>
  <c r="A44" i="3" s="1"/>
  <c r="H14" i="3"/>
  <c r="A45" i="3" s="1"/>
  <c r="H5" i="3"/>
  <c r="A36" i="3" s="1"/>
  <c r="D35" i="3"/>
  <c r="H19" i="3" s="1"/>
  <c r="H50" i="3" s="1"/>
  <c r="J17" i="2"/>
  <c r="D23" i="2" s="1"/>
  <c r="K17" i="2"/>
  <c r="E23" i="2" s="1"/>
  <c r="D17" i="2"/>
  <c r="D22" i="2" s="1"/>
  <c r="E17" i="2"/>
  <c r="E22" i="2" s="1"/>
  <c r="A40" i="13"/>
  <c r="A13" i="18" s="1"/>
  <c r="X6" i="3" l="1"/>
  <c r="G21" i="3" s="1"/>
  <c r="F6" i="34"/>
  <c r="I6" i="34" s="1"/>
  <c r="N44" i="3"/>
  <c r="F13" i="34"/>
  <c r="I13" i="34" s="1"/>
  <c r="X9" i="3"/>
  <c r="G24" i="3" s="1"/>
  <c r="F9" i="34"/>
  <c r="I9" i="34" s="1"/>
  <c r="N43" i="3"/>
  <c r="G58" i="3" s="1"/>
  <c r="F12" i="34"/>
  <c r="I12" i="34" s="1"/>
  <c r="N42" i="3"/>
  <c r="G57" i="3" s="1"/>
  <c r="F11" i="34"/>
  <c r="I11" i="34" s="1"/>
  <c r="N39" i="3"/>
  <c r="G54" i="3" s="1"/>
  <c r="F8" i="34"/>
  <c r="I8" i="34" s="1"/>
  <c r="X5" i="3"/>
  <c r="G20" i="3" s="1"/>
  <c r="F5" i="34"/>
  <c r="N38" i="3"/>
  <c r="G53" i="3" s="1"/>
  <c r="F7" i="34"/>
  <c r="I7" i="34" s="1"/>
  <c r="W9" i="3"/>
  <c r="F24" i="3" s="1"/>
  <c r="E9" i="34"/>
  <c r="H9" i="34" s="1"/>
  <c r="H5" i="34"/>
  <c r="W7" i="3"/>
  <c r="F22" i="3" s="1"/>
  <c r="E7" i="34"/>
  <c r="H7" i="34" s="1"/>
  <c r="M45" i="3"/>
  <c r="F60" i="3" s="1"/>
  <c r="E14" i="34"/>
  <c r="H14" i="34" s="1"/>
  <c r="M37" i="3"/>
  <c r="F52" i="3" s="1"/>
  <c r="E6" i="34"/>
  <c r="H6" i="34" s="1"/>
  <c r="M41" i="3"/>
  <c r="F56" i="3" s="1"/>
  <c r="E10" i="34"/>
  <c r="H10" i="34" s="1"/>
  <c r="M44" i="3"/>
  <c r="F59" i="3" s="1"/>
  <c r="E13" i="34"/>
  <c r="H13" i="34" s="1"/>
  <c r="M42" i="3"/>
  <c r="F57" i="3" s="1"/>
  <c r="E11" i="34"/>
  <c r="H11" i="34" s="1"/>
  <c r="L39" i="3"/>
  <c r="E54" i="3" s="1"/>
  <c r="H54" i="3" s="1"/>
  <c r="D8" i="34"/>
  <c r="G8" i="34" s="1"/>
  <c r="L38" i="3"/>
  <c r="E53" i="3" s="1"/>
  <c r="H53" i="3" s="1"/>
  <c r="D7" i="34"/>
  <c r="G7" i="34" s="1"/>
  <c r="L44" i="3"/>
  <c r="E59" i="3" s="1"/>
  <c r="I59" i="3" s="1"/>
  <c r="D13" i="34"/>
  <c r="G13" i="34" s="1"/>
  <c r="L36" i="3"/>
  <c r="E51" i="3" s="1"/>
  <c r="D5" i="34"/>
  <c r="V5" i="3"/>
  <c r="P22" i="3"/>
  <c r="D14" i="34"/>
  <c r="G14" i="34" s="1"/>
  <c r="L43" i="3"/>
  <c r="E58" i="3" s="1"/>
  <c r="H58" i="3" s="1"/>
  <c r="D12" i="34"/>
  <c r="G12" i="34" s="1"/>
  <c r="L37" i="3"/>
  <c r="E52" i="3" s="1"/>
  <c r="D6" i="34"/>
  <c r="G6" i="34" s="1"/>
  <c r="B25" i="33"/>
  <c r="E6" i="33" s="1"/>
  <c r="V11" i="3"/>
  <c r="E26" i="3" s="1"/>
  <c r="D11" i="34"/>
  <c r="G11" i="34" s="1"/>
  <c r="L41" i="3"/>
  <c r="E56" i="3" s="1"/>
  <c r="D10" i="34"/>
  <c r="G10" i="34" s="1"/>
  <c r="L40" i="3"/>
  <c r="E55" i="3" s="1"/>
  <c r="D9" i="34"/>
  <c r="G9" i="34" s="1"/>
  <c r="L6" i="13"/>
  <c r="M6" i="13" s="1"/>
  <c r="M16" i="7"/>
  <c r="L17" i="7"/>
  <c r="L14" i="7"/>
  <c r="B15" i="18"/>
  <c r="B26" i="18"/>
  <c r="B12" i="18"/>
  <c r="B31" i="18"/>
  <c r="B32" i="18"/>
  <c r="B30" i="18"/>
  <c r="B14" i="18"/>
  <c r="B9" i="18"/>
  <c r="B34" i="18"/>
  <c r="B13" i="18"/>
  <c r="L18" i="13"/>
  <c r="E47" i="13" s="1"/>
  <c r="C23" i="18" s="1"/>
  <c r="B23" i="18"/>
  <c r="F6" i="33"/>
  <c r="B8" i="18"/>
  <c r="G21" i="33"/>
  <c r="G6" i="33"/>
  <c r="F21" i="33"/>
  <c r="G15" i="33"/>
  <c r="F15" i="33"/>
  <c r="W5" i="3"/>
  <c r="D26" i="33"/>
  <c r="C26" i="33"/>
  <c r="A43" i="13"/>
  <c r="A16" i="18" s="1"/>
  <c r="A53" i="13"/>
  <c r="A29" i="18" s="1"/>
  <c r="C22" i="2"/>
  <c r="C24" i="2" s="1"/>
  <c r="R8" i="8"/>
  <c r="D26" i="8" s="1"/>
  <c r="B7" i="17" s="1"/>
  <c r="A45" i="13"/>
  <c r="A18" i="18" s="1"/>
  <c r="A51" i="13"/>
  <c r="A27" i="18" s="1"/>
  <c r="A41" i="13"/>
  <c r="A14" i="18" s="1"/>
  <c r="A57" i="13"/>
  <c r="A33" i="18" s="1"/>
  <c r="M17" i="7"/>
  <c r="A38" i="13"/>
  <c r="A11" i="18" s="1"/>
  <c r="A42" i="13"/>
  <c r="A15" i="18" s="1"/>
  <c r="A46" i="13"/>
  <c r="A19" i="18" s="1"/>
  <c r="A37" i="13"/>
  <c r="A10" i="18" s="1"/>
  <c r="A23" i="26"/>
  <c r="B23" i="26" s="1"/>
  <c r="D22" i="33"/>
  <c r="G22" i="33" s="1"/>
  <c r="C22" i="33"/>
  <c r="F22" i="33" s="1"/>
  <c r="B22" i="33"/>
  <c r="M13" i="7"/>
  <c r="B20" i="33"/>
  <c r="C20" i="33"/>
  <c r="F20" i="33" s="1"/>
  <c r="C18" i="29"/>
  <c r="D18" i="29"/>
  <c r="D20" i="33"/>
  <c r="G20" i="33" s="1"/>
  <c r="M12" i="7"/>
  <c r="A21" i="5"/>
  <c r="F21" i="5" s="1"/>
  <c r="A55" i="3"/>
  <c r="L18" i="7"/>
  <c r="L16" i="7"/>
  <c r="L8" i="7"/>
  <c r="L20" i="7"/>
  <c r="F14" i="5"/>
  <c r="A22" i="5"/>
  <c r="F22" i="5" s="1"/>
  <c r="L16" i="13"/>
  <c r="A59" i="3"/>
  <c r="M20" i="7"/>
  <c r="L12" i="7"/>
  <c r="L15" i="7"/>
  <c r="D19" i="17"/>
  <c r="D11" i="33"/>
  <c r="G11" i="33" s="1"/>
  <c r="H45" i="3"/>
  <c r="H36" i="3"/>
  <c r="G8" i="5"/>
  <c r="B16" i="5" s="1"/>
  <c r="G16" i="5" s="1"/>
  <c r="B24" i="5" s="1"/>
  <c r="B29" i="5" s="1"/>
  <c r="E21" i="8"/>
  <c r="W13" i="3"/>
  <c r="F28" i="3" s="1"/>
  <c r="C16" i="17"/>
  <c r="C9" i="33"/>
  <c r="F9" i="33" s="1"/>
  <c r="B9" i="33"/>
  <c r="B16" i="17"/>
  <c r="B5" i="20" s="1"/>
  <c r="G14" i="8"/>
  <c r="G21" i="8"/>
  <c r="M18" i="7"/>
  <c r="X4" i="3"/>
  <c r="N35" i="3" s="1"/>
  <c r="J66" i="3"/>
  <c r="D9" i="33"/>
  <c r="G9" i="33" s="1"/>
  <c r="H43" i="3"/>
  <c r="L14" i="13"/>
  <c r="E14" i="8"/>
  <c r="H14" i="8" s="1"/>
  <c r="K17" i="7"/>
  <c r="L13" i="7"/>
  <c r="L19" i="7"/>
  <c r="W4" i="3"/>
  <c r="M35" i="3" s="1"/>
  <c r="I66" i="3"/>
  <c r="M9" i="7"/>
  <c r="M14" i="7"/>
  <c r="A23" i="5"/>
  <c r="F23" i="5" s="1"/>
  <c r="A50" i="13"/>
  <c r="A26" i="18" s="1"/>
  <c r="D24" i="2"/>
  <c r="C4" i="32" s="1"/>
  <c r="C5" i="32" s="1"/>
  <c r="H10" i="13"/>
  <c r="B19" i="17"/>
  <c r="B6" i="20" s="1"/>
  <c r="M7" i="7"/>
  <c r="L11" i="7"/>
  <c r="N40" i="3"/>
  <c r="G55" i="3" s="1"/>
  <c r="A57" i="3"/>
  <c r="A54" i="3"/>
  <c r="B29" i="18"/>
  <c r="L24" i="13"/>
  <c r="B25" i="18"/>
  <c r="L20" i="13"/>
  <c r="L12" i="13"/>
  <c r="A54" i="13"/>
  <c r="A30" i="18" s="1"/>
  <c r="A55" i="13"/>
  <c r="A31" i="18" s="1"/>
  <c r="A52" i="13"/>
  <c r="A28" i="18" s="1"/>
  <c r="A49" i="13"/>
  <c r="A25" i="18" s="1"/>
  <c r="L11" i="13"/>
  <c r="L7" i="13"/>
  <c r="E36" i="13" s="1"/>
  <c r="A44" i="13"/>
  <c r="A17" i="18" s="1"/>
  <c r="A36" i="13"/>
  <c r="A9" i="18" s="1"/>
  <c r="A58" i="13"/>
  <c r="A34" i="18" s="1"/>
  <c r="B18" i="18"/>
  <c r="B27" i="18"/>
  <c r="L22" i="13"/>
  <c r="E51" i="13" s="1"/>
  <c r="L10" i="13"/>
  <c r="E39" i="13" s="1"/>
  <c r="L26" i="13"/>
  <c r="E55" i="13" s="1"/>
  <c r="A56" i="13"/>
  <c r="A32" i="18" s="1"/>
  <c r="B16" i="18"/>
  <c r="L13" i="13"/>
  <c r="L29" i="13"/>
  <c r="L25" i="13"/>
  <c r="L27" i="13"/>
  <c r="E56" i="13" s="1"/>
  <c r="L42" i="3"/>
  <c r="E57" i="3" s="1"/>
  <c r="V10" i="3"/>
  <c r="W10" i="3"/>
  <c r="F25" i="3" s="1"/>
  <c r="X11" i="3"/>
  <c r="G26" i="3" s="1"/>
  <c r="W14" i="3"/>
  <c r="F29" i="3" s="1"/>
  <c r="N36" i="3"/>
  <c r="G51" i="3" s="1"/>
  <c r="F18" i="26"/>
  <c r="F17" i="26"/>
  <c r="C12" i="29"/>
  <c r="C21" i="17" s="1"/>
  <c r="D13" i="29"/>
  <c r="C13" i="29"/>
  <c r="C11" i="33"/>
  <c r="F11" i="33" s="1"/>
  <c r="M10" i="7"/>
  <c r="L10" i="7"/>
  <c r="L9" i="7"/>
  <c r="J21" i="7"/>
  <c r="F28" i="7" s="1"/>
  <c r="D76" i="18" s="1"/>
  <c r="M8" i="7"/>
  <c r="K8" i="7"/>
  <c r="L7" i="7"/>
  <c r="M6" i="7"/>
  <c r="V6" i="3"/>
  <c r="E21" i="3" s="1"/>
  <c r="H52" i="3"/>
  <c r="X7" i="3"/>
  <c r="G22" i="3" s="1"/>
  <c r="A52" i="3"/>
  <c r="L8" i="13"/>
  <c r="E37" i="13" s="1"/>
  <c r="B10" i="18"/>
  <c r="E30" i="13"/>
  <c r="K30" i="13"/>
  <c r="A35" i="13"/>
  <c r="A8" i="18" s="1"/>
  <c r="A48" i="13"/>
  <c r="A24" i="18" s="1"/>
  <c r="A47" i="13"/>
  <c r="A23" i="18" s="1"/>
  <c r="E5" i="13"/>
  <c r="L5" i="13" s="1"/>
  <c r="C5" i="29"/>
  <c r="H8" i="5"/>
  <c r="C16" i="5" s="1"/>
  <c r="H16" i="5" s="1"/>
  <c r="C24" i="5" s="1"/>
  <c r="C29" i="5" s="1"/>
  <c r="V4" i="3"/>
  <c r="L35" i="3" s="1"/>
  <c r="J5" i="7"/>
  <c r="M5" i="7" s="1"/>
  <c r="B20" i="34"/>
  <c r="B3" i="32" s="1"/>
  <c r="V8" i="3"/>
  <c r="W6" i="3"/>
  <c r="F21" i="3" s="1"/>
  <c r="X12" i="3"/>
  <c r="G27" i="3" s="1"/>
  <c r="J4" i="2"/>
  <c r="F11" i="8"/>
  <c r="E25" i="8"/>
  <c r="X8" i="3"/>
  <c r="G23" i="3" s="1"/>
  <c r="V12" i="3"/>
  <c r="E27" i="3" s="1"/>
  <c r="F35" i="3"/>
  <c r="J19" i="3" s="1"/>
  <c r="R4" i="8"/>
  <c r="D5" i="13"/>
  <c r="K5" i="13" s="1"/>
  <c r="O7" i="39"/>
  <c r="H14" i="39" s="1"/>
  <c r="L16" i="39"/>
  <c r="G59" i="3"/>
  <c r="I8" i="5"/>
  <c r="D16" i="5" s="1"/>
  <c r="I16" i="5" s="1"/>
  <c r="D24" i="5" s="1"/>
  <c r="D29" i="5" s="1"/>
  <c r="F5" i="13"/>
  <c r="M5" i="13" s="1"/>
  <c r="D5" i="29"/>
  <c r="D20" i="34"/>
  <c r="D3" i="32" s="1"/>
  <c r="D7" i="32" s="1"/>
  <c r="C21" i="2"/>
  <c r="M38" i="3"/>
  <c r="V9" i="3"/>
  <c r="M40" i="3"/>
  <c r="K4" i="2"/>
  <c r="E35" i="3"/>
  <c r="I19" i="3" s="1"/>
  <c r="I50" i="3" s="1"/>
  <c r="F25" i="8"/>
  <c r="I5" i="7"/>
  <c r="L5" i="7" s="1"/>
  <c r="X13" i="3"/>
  <c r="V13" i="3"/>
  <c r="F14" i="8"/>
  <c r="F21" i="8"/>
  <c r="G11" i="8"/>
  <c r="G18" i="8"/>
  <c r="O18" i="8" s="1"/>
  <c r="C20" i="34"/>
  <c r="C3" i="32" s="1"/>
  <c r="C7" i="32" s="1"/>
  <c r="S4" i="25"/>
  <c r="E12" i="25" s="1"/>
  <c r="W11" i="3"/>
  <c r="V7" i="3"/>
  <c r="O8" i="39"/>
  <c r="H15" i="39" s="1"/>
  <c r="E15" i="25"/>
  <c r="H15" i="25" s="1"/>
  <c r="E13" i="25"/>
  <c r="H13" i="25" s="1"/>
  <c r="H6" i="39"/>
  <c r="A13" i="39" s="1"/>
  <c r="E24" i="2"/>
  <c r="D4" i="32" s="1"/>
  <c r="D5" i="32" s="1"/>
  <c r="K8" i="25"/>
  <c r="S8" i="25"/>
  <c r="D22" i="25" s="1"/>
  <c r="T6" i="25"/>
  <c r="L8" i="25"/>
  <c r="F15" i="25"/>
  <c r="I19" i="8"/>
  <c r="F13" i="25"/>
  <c r="F30" i="13"/>
  <c r="U5" i="25"/>
  <c r="M8" i="25"/>
  <c r="A56" i="3"/>
  <c r="H41" i="3"/>
  <c r="L28" i="13"/>
  <c r="B33" i="18"/>
  <c r="E19" i="3"/>
  <c r="E50" i="3" s="1"/>
  <c r="L45" i="3"/>
  <c r="V14" i="3"/>
  <c r="W12" i="3"/>
  <c r="M43" i="3"/>
  <c r="W8" i="3"/>
  <c r="M39" i="3"/>
  <c r="N45" i="3"/>
  <c r="X14" i="3"/>
  <c r="X10" i="3"/>
  <c r="N41" i="3"/>
  <c r="Q15" i="3"/>
  <c r="N37" i="3"/>
  <c r="B19" i="18"/>
  <c r="L17" i="13"/>
  <c r="L9" i="13"/>
  <c r="E38" i="13" s="1"/>
  <c r="B11" i="18"/>
  <c r="L21" i="13"/>
  <c r="E50" i="13" s="1"/>
  <c r="L15" i="13"/>
  <c r="B17" i="18"/>
  <c r="L19" i="13"/>
  <c r="B24" i="18"/>
  <c r="P15" i="3"/>
  <c r="A53" i="3"/>
  <c r="H38" i="3"/>
  <c r="M20" i="8"/>
  <c r="E13" i="8"/>
  <c r="E20" i="8"/>
  <c r="K6" i="7"/>
  <c r="H21" i="7"/>
  <c r="D28" i="7" s="1"/>
  <c r="B76" i="18" s="1"/>
  <c r="D12" i="29"/>
  <c r="D21" i="17" s="1"/>
  <c r="L23" i="13"/>
  <c r="E52" i="13" s="1"/>
  <c r="B28" i="18"/>
  <c r="O15" i="3"/>
  <c r="N20" i="8"/>
  <c r="F20" i="8"/>
  <c r="F13" i="8"/>
  <c r="M19" i="7"/>
  <c r="M11" i="7"/>
  <c r="M16" i="39"/>
  <c r="M36" i="3"/>
  <c r="O20" i="8"/>
  <c r="G20" i="8"/>
  <c r="G13" i="8"/>
  <c r="K5" i="39"/>
  <c r="D12" i="39" s="1"/>
  <c r="R5" i="39"/>
  <c r="K12" i="39" s="1"/>
  <c r="L6" i="7"/>
  <c r="I21" i="7"/>
  <c r="E28" i="7" s="1"/>
  <c r="C76" i="18" s="1"/>
  <c r="M15" i="7"/>
  <c r="B12" i="29"/>
  <c r="B21" i="17" s="1"/>
  <c r="B19" i="29"/>
  <c r="T5" i="39"/>
  <c r="M12" i="39" s="1"/>
  <c r="M5" i="39"/>
  <c r="F12" i="39" s="1"/>
  <c r="K16" i="39"/>
  <c r="H11" i="8"/>
  <c r="E18" i="8"/>
  <c r="M18" i="8" s="1"/>
  <c r="S5" i="39"/>
  <c r="L12" i="39" s="1"/>
  <c r="T4" i="25"/>
  <c r="F12" i="25" s="1"/>
  <c r="E11" i="8"/>
  <c r="U4" i="25"/>
  <c r="G12" i="25" s="1"/>
  <c r="I52" i="3" l="1"/>
  <c r="J21" i="3"/>
  <c r="J57" i="3"/>
  <c r="I56" i="3"/>
  <c r="H51" i="3"/>
  <c r="H56" i="3"/>
  <c r="H59" i="3"/>
  <c r="H26" i="3"/>
  <c r="I5" i="34"/>
  <c r="I15" i="34" s="1"/>
  <c r="D21" i="34" s="1"/>
  <c r="D22" i="34" s="1"/>
  <c r="D13" i="17" s="1"/>
  <c r="E20" i="36" s="1"/>
  <c r="F15" i="34"/>
  <c r="J24" i="3"/>
  <c r="J59" i="3"/>
  <c r="E15" i="34"/>
  <c r="H15" i="34"/>
  <c r="C21" i="34" s="1"/>
  <c r="C22" i="34" s="1"/>
  <c r="C42" i="18" s="1"/>
  <c r="I57" i="3"/>
  <c r="E9" i="33"/>
  <c r="E11" i="33"/>
  <c r="E21" i="33"/>
  <c r="E20" i="33"/>
  <c r="V15" i="3"/>
  <c r="H67" i="3" s="1"/>
  <c r="H55" i="3"/>
  <c r="E22" i="33"/>
  <c r="E18" i="33"/>
  <c r="G5" i="34"/>
  <c r="G15" i="34" s="1"/>
  <c r="B21" i="34" s="1"/>
  <c r="B22" i="34" s="1"/>
  <c r="D15" i="34"/>
  <c r="B26" i="33"/>
  <c r="E15" i="33"/>
  <c r="B35" i="18"/>
  <c r="M19" i="13"/>
  <c r="F48" i="13" s="1"/>
  <c r="E48" i="13"/>
  <c r="M20" i="13"/>
  <c r="F49" i="13" s="1"/>
  <c r="D25" i="18" s="1"/>
  <c r="E49" i="13"/>
  <c r="M24" i="13"/>
  <c r="F53" i="13" s="1"/>
  <c r="D29" i="18" s="1"/>
  <c r="E53" i="13"/>
  <c r="M25" i="13"/>
  <c r="F54" i="13" s="1"/>
  <c r="D30" i="18" s="1"/>
  <c r="E54" i="13"/>
  <c r="C30" i="18" s="1"/>
  <c r="I16" i="41"/>
  <c r="C17" i="18"/>
  <c r="C32" i="18"/>
  <c r="C11" i="18"/>
  <c r="C26" i="18"/>
  <c r="C13" i="18"/>
  <c r="C28" i="18"/>
  <c r="F20" i="3"/>
  <c r="J20" i="3" s="1"/>
  <c r="C34" i="18"/>
  <c r="C15" i="18"/>
  <c r="C10" i="18"/>
  <c r="C25" i="18"/>
  <c r="M14" i="13"/>
  <c r="C16" i="18"/>
  <c r="C31" i="18"/>
  <c r="M16" i="13"/>
  <c r="C18" i="18"/>
  <c r="C33" i="18"/>
  <c r="M12" i="13"/>
  <c r="C29" i="18"/>
  <c r="C14" i="18"/>
  <c r="C12" i="18"/>
  <c r="C27" i="18"/>
  <c r="C9" i="18"/>
  <c r="C24" i="18"/>
  <c r="B4" i="32"/>
  <c r="B5" i="32" s="1"/>
  <c r="B18" i="32" s="1"/>
  <c r="B5" i="38" s="1"/>
  <c r="B8" i="33"/>
  <c r="E8" i="33" s="1"/>
  <c r="B26" i="17"/>
  <c r="B9" i="20" s="1"/>
  <c r="D26" i="17"/>
  <c r="D8" i="33"/>
  <c r="G8" i="33" s="1"/>
  <c r="C8" i="33"/>
  <c r="C26" i="17"/>
  <c r="D23" i="35" s="1"/>
  <c r="F35" i="13"/>
  <c r="D8" i="18" s="1"/>
  <c r="E35" i="13"/>
  <c r="C8" i="18" s="1"/>
  <c r="B12" i="33"/>
  <c r="E12" i="33" s="1"/>
  <c r="B20" i="17"/>
  <c r="B19" i="20" s="1"/>
  <c r="H15" i="41"/>
  <c r="K3" i="26"/>
  <c r="K8" i="26" s="1"/>
  <c r="C24" i="34"/>
  <c r="B25" i="32"/>
  <c r="B24" i="34"/>
  <c r="L3" i="26"/>
  <c r="L8" i="26" s="1"/>
  <c r="D24" i="34"/>
  <c r="M11" i="13"/>
  <c r="M13" i="13"/>
  <c r="A24" i="26"/>
  <c r="B24" i="26" s="1"/>
  <c r="K21" i="7"/>
  <c r="D27" i="7" s="1"/>
  <c r="C19" i="29"/>
  <c r="C22" i="17" s="1"/>
  <c r="B7" i="20" s="1"/>
  <c r="D19" i="29"/>
  <c r="D22" i="17" s="1"/>
  <c r="G24" i="5"/>
  <c r="L21" i="7"/>
  <c r="E27" i="7" s="1"/>
  <c r="M7" i="13"/>
  <c r="F36" i="13" s="1"/>
  <c r="H24" i="5"/>
  <c r="D34" i="13"/>
  <c r="D4" i="33"/>
  <c r="E34" i="13"/>
  <c r="D25" i="32"/>
  <c r="E8" i="35"/>
  <c r="H27" i="3"/>
  <c r="C8" i="35"/>
  <c r="J3" i="26"/>
  <c r="I15" i="25"/>
  <c r="J14" i="8"/>
  <c r="B4" i="33"/>
  <c r="F19" i="3"/>
  <c r="F50" i="3" s="1"/>
  <c r="M18" i="13"/>
  <c r="F47" i="13" s="1"/>
  <c r="D23" i="18" s="1"/>
  <c r="M29" i="13"/>
  <c r="M26" i="13"/>
  <c r="F55" i="13" s="1"/>
  <c r="M27" i="13"/>
  <c r="F56" i="13" s="1"/>
  <c r="M10" i="13"/>
  <c r="F39" i="13" s="1"/>
  <c r="M22" i="13"/>
  <c r="F51" i="13" s="1"/>
  <c r="E25" i="3"/>
  <c r="I25" i="3" s="1"/>
  <c r="H57" i="3"/>
  <c r="J22" i="3"/>
  <c r="H21" i="3"/>
  <c r="M21" i="7"/>
  <c r="F27" i="7" s="1"/>
  <c r="M8" i="13"/>
  <c r="F37" i="13" s="1"/>
  <c r="G19" i="3"/>
  <c r="G50" i="3" s="1"/>
  <c r="J50" i="3"/>
  <c r="E23" i="3"/>
  <c r="H23" i="3" s="1"/>
  <c r="I21" i="3"/>
  <c r="I13" i="25"/>
  <c r="I14" i="8"/>
  <c r="E24" i="3"/>
  <c r="I24" i="3" s="1"/>
  <c r="F34" i="13"/>
  <c r="E22" i="3"/>
  <c r="I22" i="3" s="1"/>
  <c r="B59" i="18"/>
  <c r="B90" i="18" s="1"/>
  <c r="E28" i="3"/>
  <c r="I28" i="3" s="1"/>
  <c r="D8" i="35"/>
  <c r="C4" i="33"/>
  <c r="F4" i="33" s="1"/>
  <c r="C25" i="32"/>
  <c r="G28" i="3"/>
  <c r="J28" i="3" s="1"/>
  <c r="F53" i="3"/>
  <c r="J53" i="3" s="1"/>
  <c r="I24" i="5"/>
  <c r="F26" i="3"/>
  <c r="J26" i="3" s="1"/>
  <c r="F55" i="3"/>
  <c r="J55" i="3" s="1"/>
  <c r="J15" i="25"/>
  <c r="E16" i="25"/>
  <c r="D24" i="25" s="1"/>
  <c r="B77" i="18" s="1"/>
  <c r="M23" i="13"/>
  <c r="F52" i="13" s="1"/>
  <c r="M15" i="13"/>
  <c r="M17" i="13"/>
  <c r="C19" i="18"/>
  <c r="G60" i="3"/>
  <c r="J60" i="3" s="1"/>
  <c r="F27" i="3"/>
  <c r="J27" i="3" s="1"/>
  <c r="F51" i="3"/>
  <c r="I51" i="3" s="1"/>
  <c r="M46" i="3"/>
  <c r="I70" i="3" s="1"/>
  <c r="C15" i="17" s="1"/>
  <c r="H13" i="8"/>
  <c r="D59" i="13"/>
  <c r="B20" i="18"/>
  <c r="M21" i="13"/>
  <c r="F50" i="13" s="1"/>
  <c r="G56" i="3"/>
  <c r="J56" i="3" s="1"/>
  <c r="F54" i="3"/>
  <c r="J54" i="3" s="1"/>
  <c r="E29" i="3"/>
  <c r="I29" i="3" s="1"/>
  <c r="M28" i="13"/>
  <c r="H16" i="25"/>
  <c r="D23" i="25" s="1"/>
  <c r="M9" i="13"/>
  <c r="F38" i="13" s="1"/>
  <c r="G52" i="3"/>
  <c r="N46" i="3"/>
  <c r="J70" i="3" s="1"/>
  <c r="D15" i="17" s="1"/>
  <c r="G29" i="3"/>
  <c r="J29" i="3" s="1"/>
  <c r="F58" i="3"/>
  <c r="J58" i="3" s="1"/>
  <c r="D59" i="18"/>
  <c r="D90" i="18" s="1"/>
  <c r="B20" i="29"/>
  <c r="B22" i="17"/>
  <c r="J13" i="8"/>
  <c r="I13" i="8"/>
  <c r="L30" i="13"/>
  <c r="D24" i="18"/>
  <c r="G25" i="3"/>
  <c r="X15" i="3"/>
  <c r="F23" i="3"/>
  <c r="E60" i="3"/>
  <c r="H60" i="3" s="1"/>
  <c r="L46" i="3"/>
  <c r="H70" i="3" s="1"/>
  <c r="B15" i="17" s="1"/>
  <c r="W15" i="3"/>
  <c r="U8" i="25"/>
  <c r="F22" i="25" s="1"/>
  <c r="G13" i="25"/>
  <c r="G16" i="25" s="1"/>
  <c r="F24" i="25" s="1"/>
  <c r="D77" i="18" s="1"/>
  <c r="F14" i="25"/>
  <c r="J14" i="25" s="1"/>
  <c r="T8" i="25"/>
  <c r="E22" i="25" s="1"/>
  <c r="D42" i="18" l="1"/>
  <c r="C13" i="17"/>
  <c r="I15" i="41"/>
  <c r="I17" i="41" s="1"/>
  <c r="C13" i="41" s="1"/>
  <c r="H17" i="41"/>
  <c r="D26" i="18"/>
  <c r="D28" i="18"/>
  <c r="D10" i="18"/>
  <c r="D12" i="18"/>
  <c r="D33" i="18"/>
  <c r="D14" i="18"/>
  <c r="D32" i="18"/>
  <c r="D13" i="18"/>
  <c r="D16" i="18"/>
  <c r="D19" i="18"/>
  <c r="D31" i="18"/>
  <c r="D9" i="18"/>
  <c r="D15" i="18"/>
  <c r="D18" i="18"/>
  <c r="D11" i="18"/>
  <c r="D17" i="18"/>
  <c r="D27" i="18"/>
  <c r="D34" i="18"/>
  <c r="C16" i="33"/>
  <c r="F16" i="33" s="1"/>
  <c r="F8" i="33"/>
  <c r="B5" i="17"/>
  <c r="E4" i="33"/>
  <c r="D5" i="17"/>
  <c r="G4" i="33"/>
  <c r="B7" i="32"/>
  <c r="D12" i="33"/>
  <c r="G12" i="33" s="1"/>
  <c r="D20" i="17"/>
  <c r="C12" i="33"/>
  <c r="F12" i="33" s="1"/>
  <c r="C20" i="17"/>
  <c r="A25" i="26"/>
  <c r="B25" i="26" s="1"/>
  <c r="C23" i="33"/>
  <c r="F23" i="33" s="1"/>
  <c r="B37" i="18"/>
  <c r="H61" i="3"/>
  <c r="H71" i="3" s="1"/>
  <c r="H25" i="3"/>
  <c r="H24" i="3"/>
  <c r="I23" i="3"/>
  <c r="I26" i="3"/>
  <c r="H28" i="3"/>
  <c r="I53" i="3"/>
  <c r="H22" i="3"/>
  <c r="D19" i="36"/>
  <c r="C19" i="36"/>
  <c r="C23" i="35"/>
  <c r="B23" i="33"/>
  <c r="E23" i="33" s="1"/>
  <c r="B16" i="33"/>
  <c r="E16" i="33" s="1"/>
  <c r="I54" i="3"/>
  <c r="I27" i="3"/>
  <c r="I55" i="3"/>
  <c r="F16" i="25"/>
  <c r="E24" i="25" s="1"/>
  <c r="C77" i="18" s="1"/>
  <c r="G30" i="3"/>
  <c r="J69" i="3" s="1"/>
  <c r="D74" i="18" s="1"/>
  <c r="I58" i="3"/>
  <c r="G61" i="3"/>
  <c r="J72" i="3" s="1"/>
  <c r="D75" i="18" s="1"/>
  <c r="C5" i="17"/>
  <c r="C59" i="18"/>
  <c r="C90" i="18" s="1"/>
  <c r="I14" i="25"/>
  <c r="I16" i="25" s="1"/>
  <c r="E23" i="25" s="1"/>
  <c r="C20" i="29"/>
  <c r="B65" i="18"/>
  <c r="B66" i="18" s="1"/>
  <c r="C11" i="41" s="1"/>
  <c r="D16" i="33"/>
  <c r="G16" i="33" s="1"/>
  <c r="D23" i="33"/>
  <c r="G23" i="33" s="1"/>
  <c r="J13" i="25"/>
  <c r="J16" i="25" s="1"/>
  <c r="F23" i="25" s="1"/>
  <c r="B16" i="20"/>
  <c r="J23" i="3"/>
  <c r="F30" i="3"/>
  <c r="I69" i="3" s="1"/>
  <c r="C74" i="18" s="1"/>
  <c r="M30" i="13"/>
  <c r="J52" i="3"/>
  <c r="F61" i="3"/>
  <c r="I72" i="3" s="1"/>
  <c r="C75" i="18" s="1"/>
  <c r="J51" i="3"/>
  <c r="E19" i="36"/>
  <c r="E23" i="35"/>
  <c r="I67" i="3"/>
  <c r="C12" i="17" s="1"/>
  <c r="C5" i="33"/>
  <c r="F5" i="33" s="1"/>
  <c r="J25" i="3"/>
  <c r="C35" i="18"/>
  <c r="C20" i="18"/>
  <c r="E59" i="13"/>
  <c r="H29" i="3"/>
  <c r="I60" i="3"/>
  <c r="E61" i="3"/>
  <c r="H72" i="3" s="1"/>
  <c r="B75" i="18" s="1"/>
  <c r="J67" i="3"/>
  <c r="D12" i="17" s="1"/>
  <c r="D5" i="33"/>
  <c r="G5" i="33" s="1"/>
  <c r="J16" i="41" l="1"/>
  <c r="J15" i="41"/>
  <c r="D35" i="18"/>
  <c r="K16" i="41" s="1"/>
  <c r="D7" i="33"/>
  <c r="D10" i="33" s="1"/>
  <c r="G10" i="33" s="1"/>
  <c r="C7" i="33"/>
  <c r="A26" i="26"/>
  <c r="B26" i="26" s="1"/>
  <c r="I61" i="3"/>
  <c r="I71" i="3" s="1"/>
  <c r="D78" i="18"/>
  <c r="D11" i="32" s="1"/>
  <c r="C37" i="18"/>
  <c r="D20" i="18"/>
  <c r="K15" i="41" s="1"/>
  <c r="F59" i="13"/>
  <c r="J30" i="3"/>
  <c r="J68" i="3" s="1"/>
  <c r="D16" i="36"/>
  <c r="C78" i="18"/>
  <c r="C11" i="32" s="1"/>
  <c r="C65" i="18"/>
  <c r="C66" i="18" s="1"/>
  <c r="D11" i="41" s="1"/>
  <c r="D20" i="29"/>
  <c r="D65" i="18" s="1"/>
  <c r="E16" i="36"/>
  <c r="E23" i="36" s="1"/>
  <c r="J61" i="3"/>
  <c r="J71" i="3" s="1"/>
  <c r="J17" i="41" l="1"/>
  <c r="D13" i="41" s="1"/>
  <c r="D66" i="18"/>
  <c r="E11" i="41"/>
  <c r="F7" i="33"/>
  <c r="C5" i="45" s="1"/>
  <c r="G7" i="33"/>
  <c r="D5" i="45" s="1"/>
  <c r="C10" i="33"/>
  <c r="F10" i="33" s="1"/>
  <c r="D6" i="45"/>
  <c r="K17" i="41"/>
  <c r="E13" i="41" s="1"/>
  <c r="A27" i="26"/>
  <c r="A28" i="26" s="1"/>
  <c r="D37" i="18"/>
  <c r="J7" i="41"/>
  <c r="K7" i="41"/>
  <c r="C6" i="45" l="1"/>
  <c r="B27" i="26"/>
  <c r="A29" i="26"/>
  <c r="B28" i="26"/>
  <c r="B29" i="26" l="1"/>
  <c r="A30" i="26"/>
  <c r="B30" i="26" l="1"/>
  <c r="A31" i="26"/>
  <c r="A32" i="26" l="1"/>
  <c r="B31" i="26"/>
  <c r="A33" i="26" l="1"/>
  <c r="B32" i="26"/>
  <c r="A34" i="26" l="1"/>
  <c r="B33" i="26"/>
  <c r="A35" i="26" l="1"/>
  <c r="B34" i="26"/>
  <c r="B35" i="26" l="1"/>
  <c r="A36" i="26"/>
  <c r="A37" i="26" l="1"/>
  <c r="B36" i="26"/>
  <c r="A38" i="26" l="1"/>
  <c r="B37" i="26"/>
  <c r="A39" i="26" l="1"/>
  <c r="B38" i="26"/>
  <c r="A40" i="26" l="1"/>
  <c r="B39" i="26"/>
  <c r="B40" i="26" l="1"/>
  <c r="A41" i="26"/>
  <c r="B41" i="26" l="1"/>
  <c r="A42" i="26"/>
  <c r="B42" i="26" l="1"/>
  <c r="A43" i="26"/>
  <c r="A44" i="26" l="1"/>
  <c r="B43" i="26"/>
  <c r="B44" i="26" l="1"/>
  <c r="A45" i="26"/>
  <c r="B45" i="26" l="1"/>
  <c r="A46" i="26"/>
  <c r="A47" i="26" l="1"/>
  <c r="B46" i="26"/>
  <c r="A48" i="26" l="1"/>
  <c r="B47" i="26"/>
  <c r="B48" i="26" l="1"/>
  <c r="A49" i="26"/>
  <c r="A50" i="26" l="1"/>
  <c r="B49" i="26"/>
  <c r="A51" i="26" l="1"/>
  <c r="B50" i="26"/>
  <c r="A52" i="26" l="1"/>
  <c r="B51" i="26"/>
  <c r="B52" i="26" l="1"/>
  <c r="A53" i="26"/>
  <c r="B53" i="26" l="1"/>
  <c r="A54" i="26"/>
  <c r="B54" i="26" l="1"/>
  <c r="A55" i="26"/>
  <c r="B55" i="26" l="1"/>
  <c r="A56" i="26"/>
  <c r="A57" i="26" l="1"/>
  <c r="B56" i="26"/>
  <c r="B57" i="26" l="1"/>
  <c r="A58" i="26"/>
  <c r="A59" i="26" l="1"/>
  <c r="B58" i="26"/>
  <c r="A60" i="26" l="1"/>
  <c r="B59" i="26"/>
  <c r="B60" i="26" l="1"/>
  <c r="A61" i="26"/>
  <c r="A62" i="26" l="1"/>
  <c r="B61" i="26"/>
  <c r="B62" i="26" l="1"/>
  <c r="A63" i="26"/>
  <c r="A64" i="26" l="1"/>
  <c r="B63" i="26"/>
  <c r="B64" i="26" l="1"/>
  <c r="A65" i="26"/>
  <c r="B65" i="26" l="1"/>
  <c r="A66" i="26"/>
  <c r="B66" i="26" l="1"/>
  <c r="A67" i="26"/>
  <c r="A68" i="26" l="1"/>
  <c r="B67" i="26"/>
  <c r="A69" i="26" l="1"/>
  <c r="B68" i="26"/>
  <c r="A70" i="26" l="1"/>
  <c r="B69" i="26"/>
  <c r="B70" i="26" l="1"/>
  <c r="A71" i="26"/>
  <c r="B71" i="26" l="1"/>
  <c r="A72" i="26"/>
  <c r="A73" i="26" l="1"/>
  <c r="B72" i="26"/>
  <c r="A74" i="26" l="1"/>
  <c r="B73" i="26"/>
  <c r="A75" i="26" l="1"/>
  <c r="B74" i="26"/>
  <c r="A76" i="26" l="1"/>
  <c r="B75" i="26"/>
  <c r="A77" i="26" l="1"/>
  <c r="B76" i="26"/>
  <c r="B77" i="26" l="1"/>
  <c r="A78" i="26"/>
  <c r="B78" i="26" l="1"/>
  <c r="A79" i="26"/>
  <c r="A80" i="26" l="1"/>
  <c r="B79" i="26"/>
  <c r="A81" i="26" l="1"/>
  <c r="B80" i="26"/>
  <c r="B81" i="26" l="1"/>
  <c r="A82" i="26"/>
  <c r="B82" i="26" l="1"/>
  <c r="A83" i="26"/>
  <c r="A84" i="26" l="1"/>
  <c r="B83" i="26"/>
  <c r="A85" i="26" l="1"/>
  <c r="B84" i="26"/>
  <c r="A86" i="26" l="1"/>
  <c r="B85" i="26"/>
  <c r="A87" i="26" l="1"/>
  <c r="B86" i="26"/>
  <c r="A88" i="26" l="1"/>
  <c r="B87" i="26"/>
  <c r="A89" i="26" l="1"/>
  <c r="B88" i="26"/>
  <c r="B89" i="26" l="1"/>
  <c r="A90" i="26"/>
  <c r="B90" i="26" l="1"/>
  <c r="A91" i="26"/>
  <c r="B91" i="26" l="1"/>
  <c r="A92" i="26"/>
  <c r="B92" i="26" l="1"/>
  <c r="A93" i="26"/>
  <c r="B93" i="26" l="1"/>
  <c r="A94" i="26"/>
  <c r="B94" i="26" l="1"/>
  <c r="A95" i="26"/>
  <c r="B95" i="26" l="1"/>
  <c r="A96" i="26"/>
  <c r="B96" i="26" l="1"/>
  <c r="A97" i="26"/>
  <c r="B97" i="26" l="1"/>
  <c r="A98" i="26"/>
  <c r="B98" i="26" l="1"/>
  <c r="A99" i="26"/>
  <c r="A100" i="26" l="1"/>
  <c r="B99" i="26"/>
  <c r="B100" i="26" l="1"/>
  <c r="A101" i="26"/>
  <c r="B101" i="26" l="1"/>
  <c r="A102" i="26"/>
  <c r="B102" i="26" l="1"/>
  <c r="A103" i="26"/>
  <c r="A104" i="26" l="1"/>
  <c r="B103" i="26"/>
  <c r="A105" i="26" l="1"/>
  <c r="B104" i="26"/>
  <c r="B105" i="26" l="1"/>
  <c r="A106" i="26"/>
  <c r="A107" i="26" l="1"/>
  <c r="B106" i="26"/>
  <c r="B107" i="26" l="1"/>
  <c r="A108" i="26"/>
  <c r="A109" i="26" l="1"/>
  <c r="B108" i="26"/>
  <c r="B109" i="26" l="1"/>
  <c r="A110" i="26"/>
  <c r="A111" i="26" l="1"/>
  <c r="B110" i="26"/>
  <c r="A112" i="26" l="1"/>
  <c r="B111" i="26"/>
  <c r="A113" i="26" l="1"/>
  <c r="B112" i="26"/>
  <c r="B113" i="26" l="1"/>
  <c r="A114" i="26"/>
  <c r="B114" i="26" l="1"/>
  <c r="A115" i="26"/>
  <c r="B115" i="26" l="1"/>
  <c r="A116" i="26"/>
  <c r="B116" i="26" l="1"/>
  <c r="A117" i="26"/>
  <c r="A118" i="26" l="1"/>
  <c r="B117" i="26"/>
  <c r="A119" i="26" l="1"/>
  <c r="B118" i="26"/>
  <c r="B119" i="26" l="1"/>
  <c r="A120" i="26"/>
  <c r="B120" i="26" l="1"/>
  <c r="A121" i="26"/>
  <c r="A122" i="26" l="1"/>
  <c r="B121" i="26"/>
  <c r="A123" i="26" l="1"/>
  <c r="B122" i="26"/>
  <c r="A124" i="26" l="1"/>
  <c r="B123" i="26"/>
  <c r="B124" i="26" l="1"/>
  <c r="A125" i="26"/>
  <c r="A126" i="26" l="1"/>
  <c r="B125" i="26"/>
  <c r="A127" i="26" l="1"/>
  <c r="B126" i="26"/>
  <c r="A128" i="26" l="1"/>
  <c r="B127" i="26"/>
  <c r="A129" i="26" l="1"/>
  <c r="B128" i="26"/>
  <c r="A130" i="26" l="1"/>
  <c r="B129" i="26"/>
  <c r="A131" i="26" l="1"/>
  <c r="B130" i="26"/>
  <c r="B131" i="26" l="1"/>
  <c r="A132" i="26"/>
  <c r="B132" i="26" l="1"/>
  <c r="A133" i="26"/>
  <c r="A134" i="26" l="1"/>
  <c r="B133" i="26"/>
  <c r="A135" i="26" l="1"/>
  <c r="B134" i="26"/>
  <c r="A136" i="26" l="1"/>
  <c r="B135" i="26"/>
  <c r="B136" i="26" l="1"/>
  <c r="A137" i="26"/>
  <c r="A138" i="26" l="1"/>
  <c r="B137" i="26"/>
  <c r="A139" i="26" l="1"/>
  <c r="B138" i="26"/>
  <c r="A140" i="26" l="1"/>
  <c r="B139" i="26"/>
  <c r="B140" i="26" l="1"/>
  <c r="A141" i="26"/>
  <c r="A142" i="26" l="1"/>
  <c r="B141" i="26"/>
  <c r="A143" i="26" l="1"/>
  <c r="B142" i="26"/>
  <c r="B143" i="26" l="1"/>
  <c r="C143" i="26"/>
  <c r="G143" i="26"/>
  <c r="F143" i="26"/>
  <c r="E143" i="26"/>
  <c r="A144" i="26"/>
  <c r="D143" i="26"/>
  <c r="A145" i="26" l="1"/>
  <c r="G144" i="26"/>
  <c r="B144" i="26"/>
  <c r="E144" i="26"/>
  <c r="F144" i="26"/>
  <c r="C144" i="26"/>
  <c r="D144" i="26"/>
  <c r="B145" i="26" l="1"/>
  <c r="A146" i="26"/>
  <c r="F145" i="26"/>
  <c r="E145" i="26"/>
  <c r="D145" i="26"/>
  <c r="G145" i="26"/>
  <c r="C145" i="26"/>
  <c r="A147" i="26" l="1"/>
  <c r="D146" i="26"/>
  <c r="C146" i="26"/>
  <c r="G146" i="26"/>
  <c r="F146" i="26"/>
  <c r="B146" i="26"/>
  <c r="E146" i="26"/>
  <c r="F147" i="26" l="1"/>
  <c r="G147" i="26"/>
  <c r="B147" i="26"/>
  <c r="D147" i="26"/>
  <c r="A148" i="26"/>
  <c r="E147" i="26"/>
  <c r="C147" i="26"/>
  <c r="D148" i="26" l="1"/>
  <c r="C148" i="26"/>
  <c r="G148" i="26"/>
  <c r="A149" i="26"/>
  <c r="E148" i="26"/>
  <c r="F148" i="26"/>
  <c r="B148" i="26"/>
  <c r="A150" i="26" l="1"/>
  <c r="B149" i="26"/>
  <c r="E149" i="26"/>
  <c r="F149" i="26"/>
  <c r="G149" i="26"/>
  <c r="C149" i="26"/>
  <c r="D149" i="26"/>
  <c r="E150" i="26" l="1"/>
  <c r="B150" i="26"/>
  <c r="C150" i="26"/>
  <c r="G150" i="26"/>
  <c r="A151" i="26"/>
  <c r="F150" i="26"/>
  <c r="D150" i="26"/>
  <c r="C151" i="26" l="1"/>
  <c r="D151" i="26"/>
  <c r="B151" i="26"/>
  <c r="A152" i="26"/>
  <c r="E151" i="26"/>
  <c r="G151" i="26"/>
  <c r="F151" i="26"/>
  <c r="B152" i="26" l="1"/>
  <c r="G152" i="26"/>
  <c r="E152" i="26"/>
  <c r="F152" i="26"/>
  <c r="A153" i="26"/>
  <c r="D152" i="26"/>
  <c r="C152" i="26"/>
  <c r="B153" i="26" l="1"/>
  <c r="D153" i="26"/>
  <c r="C153" i="26"/>
  <c r="F153" i="26"/>
  <c r="A154" i="26"/>
  <c r="E153" i="26"/>
  <c r="G153" i="26"/>
  <c r="E154" i="26" l="1"/>
  <c r="D154" i="26"/>
  <c r="C154" i="26"/>
  <c r="G154" i="26"/>
  <c r="F154" i="26"/>
  <c r="B154" i="26"/>
  <c r="A155" i="26"/>
  <c r="A156" i="26" l="1"/>
  <c r="D155" i="26"/>
  <c r="B155" i="26"/>
  <c r="G155" i="26"/>
  <c r="E155" i="26"/>
  <c r="F155" i="26"/>
  <c r="C155" i="26"/>
  <c r="B156" i="26" l="1"/>
  <c r="G156" i="26"/>
  <c r="E156" i="26"/>
  <c r="C156" i="26"/>
  <c r="A157" i="26"/>
  <c r="F156" i="26"/>
  <c r="D156" i="26"/>
  <c r="F157" i="26" l="1"/>
  <c r="G157" i="26"/>
  <c r="A158" i="26"/>
  <c r="D157" i="26"/>
  <c r="E157" i="26"/>
  <c r="B157" i="26"/>
  <c r="C157" i="26"/>
  <c r="A159" i="26" l="1"/>
  <c r="G158" i="26"/>
  <c r="C158" i="26"/>
  <c r="F158" i="26"/>
  <c r="D158" i="26"/>
  <c r="B158" i="26"/>
  <c r="E158" i="26"/>
  <c r="C159" i="26" l="1"/>
  <c r="D159" i="26"/>
  <c r="A160" i="26"/>
  <c r="B159" i="26"/>
  <c r="E159" i="26"/>
  <c r="F159" i="26"/>
  <c r="G159" i="26"/>
  <c r="C160" i="26" l="1"/>
  <c r="A161" i="26"/>
  <c r="B160" i="26"/>
  <c r="E160" i="26"/>
  <c r="F160" i="26"/>
  <c r="G160" i="26"/>
  <c r="D160" i="26"/>
  <c r="C161" i="26" l="1"/>
  <c r="G161" i="26"/>
  <c r="F161" i="26"/>
  <c r="E161" i="26"/>
  <c r="D161" i="26"/>
  <c r="B161" i="26"/>
  <c r="A162" i="26"/>
  <c r="B162" i="26" l="1"/>
  <c r="G162" i="26"/>
  <c r="E162" i="26"/>
  <c r="D162" i="26"/>
  <c r="C162" i="26"/>
  <c r="A163" i="26"/>
  <c r="F162" i="26"/>
  <c r="D163" i="26" l="1"/>
  <c r="G163" i="26"/>
  <c r="C163" i="26"/>
  <c r="A164" i="26"/>
  <c r="E163" i="26"/>
  <c r="B163" i="26"/>
  <c r="F163" i="26"/>
  <c r="F164" i="26" l="1"/>
  <c r="G164" i="26"/>
  <c r="C164" i="26"/>
  <c r="A165" i="26"/>
  <c r="B164" i="26"/>
  <c r="E164" i="26"/>
  <c r="D164" i="26"/>
  <c r="A166" i="26" l="1"/>
  <c r="D165" i="26"/>
  <c r="B165" i="26"/>
  <c r="F165" i="26"/>
  <c r="E165" i="26"/>
  <c r="G165" i="26"/>
  <c r="C165" i="26"/>
  <c r="E166" i="26" l="1"/>
  <c r="D166" i="26"/>
  <c r="A167" i="26"/>
  <c r="B166" i="26"/>
  <c r="F166" i="26"/>
  <c r="G166" i="26"/>
  <c r="C166" i="26"/>
  <c r="E167" i="26" l="1"/>
  <c r="G167" i="26"/>
  <c r="A168" i="26"/>
  <c r="D167" i="26"/>
  <c r="B167" i="26"/>
  <c r="C167" i="26"/>
  <c r="F167" i="26"/>
  <c r="B168" i="26" l="1"/>
  <c r="G168" i="26"/>
  <c r="C168" i="26"/>
  <c r="A169" i="26"/>
  <c r="E168" i="26"/>
  <c r="F168" i="26"/>
  <c r="D168" i="26"/>
  <c r="F169" i="26" l="1"/>
  <c r="G169" i="26"/>
  <c r="D169" i="26"/>
  <c r="E169" i="26"/>
  <c r="C169" i="26"/>
  <c r="A170" i="26"/>
  <c r="B169" i="26"/>
  <c r="C170" i="26" l="1"/>
  <c r="G170" i="26"/>
  <c r="B170" i="26"/>
  <c r="A171" i="26"/>
  <c r="F170" i="26"/>
  <c r="D170" i="26"/>
  <c r="E170" i="26"/>
  <c r="C171" i="26" l="1"/>
  <c r="D171" i="26"/>
  <c r="A172" i="26"/>
  <c r="B171" i="26"/>
  <c r="E171" i="26"/>
  <c r="F171" i="26"/>
  <c r="G171" i="26"/>
  <c r="F172" i="26" l="1"/>
  <c r="D172" i="26"/>
  <c r="B172" i="26"/>
  <c r="E172" i="26"/>
  <c r="C172" i="26"/>
  <c r="G172" i="26"/>
  <c r="A173" i="26"/>
  <c r="A174" i="26" l="1"/>
  <c r="D173" i="26"/>
  <c r="G173" i="26"/>
  <c r="E173" i="26"/>
  <c r="B173" i="26"/>
  <c r="C173" i="26"/>
  <c r="F173" i="26"/>
  <c r="F174" i="26" l="1"/>
  <c r="E174" i="26"/>
  <c r="A175" i="26"/>
  <c r="D174" i="26"/>
  <c r="B174" i="26"/>
  <c r="C174" i="26"/>
  <c r="G174" i="26"/>
  <c r="D175" i="26" l="1"/>
  <c r="C175" i="26"/>
  <c r="A176" i="26"/>
  <c r="F175" i="26"/>
  <c r="B175" i="26"/>
  <c r="G175" i="26"/>
  <c r="E175" i="26"/>
  <c r="G176" i="26" l="1"/>
  <c r="B176" i="26"/>
  <c r="E176" i="26"/>
  <c r="D176" i="26"/>
  <c r="A177" i="26"/>
  <c r="F176" i="26"/>
  <c r="C176" i="26"/>
  <c r="D177" i="26" l="1"/>
  <c r="E177" i="26"/>
  <c r="G177" i="26"/>
  <c r="B177" i="26"/>
  <c r="A178" i="26"/>
  <c r="F177" i="26"/>
  <c r="C177" i="26"/>
  <c r="E178" i="26" l="1"/>
  <c r="G178" i="26"/>
  <c r="D178" i="26"/>
  <c r="F178" i="26"/>
  <c r="C178" i="26"/>
  <c r="A179" i="26"/>
  <c r="B178" i="26"/>
  <c r="G179" i="26" l="1"/>
  <c r="E179" i="26"/>
  <c r="A180" i="26"/>
  <c r="B179" i="26"/>
  <c r="C179" i="26"/>
  <c r="D179" i="26"/>
  <c r="F179" i="26"/>
  <c r="E180" i="26" l="1"/>
  <c r="B180" i="26"/>
  <c r="A181" i="26"/>
  <c r="C180" i="26"/>
  <c r="F180" i="26"/>
  <c r="D180" i="26"/>
  <c r="G180" i="26"/>
  <c r="E181" i="26" l="1"/>
  <c r="G181" i="26"/>
  <c r="F181" i="26"/>
  <c r="A182" i="26"/>
  <c r="B181" i="26"/>
  <c r="C181" i="26"/>
  <c r="D181" i="26"/>
  <c r="D182" i="26" l="1"/>
  <c r="G182" i="26"/>
  <c r="B182" i="26"/>
  <c r="C182" i="26"/>
  <c r="F182" i="26"/>
  <c r="E182" i="26"/>
  <c r="A183" i="26"/>
  <c r="E183" i="26" l="1"/>
  <c r="B183" i="26"/>
  <c r="A184" i="26"/>
  <c r="C183" i="26"/>
  <c r="D183" i="26"/>
  <c r="F183" i="26"/>
  <c r="G183" i="26"/>
  <c r="G184" i="26" l="1"/>
  <c r="A185" i="26"/>
  <c r="C184" i="26"/>
  <c r="F184" i="26"/>
  <c r="E184" i="26"/>
  <c r="D184" i="26"/>
  <c r="B184" i="26"/>
  <c r="E185" i="26" l="1"/>
  <c r="B185" i="26"/>
  <c r="C185" i="26"/>
  <c r="G185" i="26"/>
  <c r="D185" i="26"/>
  <c r="A186" i="26"/>
  <c r="F185" i="26"/>
  <c r="G186" i="26" l="1"/>
  <c r="E186" i="26"/>
  <c r="C186" i="26"/>
  <c r="A187" i="26"/>
  <c r="D186" i="26"/>
  <c r="B186" i="26"/>
  <c r="F186" i="26"/>
  <c r="A188" i="26" l="1"/>
  <c r="G187" i="26"/>
  <c r="D187" i="26"/>
  <c r="B187" i="26"/>
  <c r="F187" i="26"/>
  <c r="C187" i="26"/>
  <c r="E187" i="26"/>
  <c r="B188" i="26" l="1"/>
  <c r="E188" i="26"/>
  <c r="F188" i="26"/>
  <c r="D188" i="26"/>
  <c r="G188" i="26"/>
  <c r="A189" i="26"/>
  <c r="C188" i="26"/>
  <c r="F189" i="26" l="1"/>
  <c r="C189" i="26"/>
  <c r="A190" i="26"/>
  <c r="D189" i="26"/>
  <c r="B189" i="26"/>
  <c r="G189" i="26"/>
  <c r="E189" i="26"/>
  <c r="E190" i="26" l="1"/>
  <c r="G190" i="26"/>
  <c r="F190" i="26"/>
  <c r="A191" i="26"/>
  <c r="B190" i="26"/>
  <c r="C190" i="26"/>
  <c r="D190" i="26"/>
  <c r="G191" i="26" l="1"/>
  <c r="B191" i="26"/>
  <c r="E191" i="26"/>
  <c r="D191" i="26"/>
  <c r="C191" i="26"/>
  <c r="A192" i="26"/>
  <c r="F191" i="26"/>
  <c r="A193" i="26" l="1"/>
  <c r="C192" i="26"/>
  <c r="D192" i="26"/>
  <c r="B192" i="26"/>
  <c r="E192" i="26"/>
  <c r="F192" i="26"/>
  <c r="G192" i="26"/>
  <c r="F193" i="26" l="1"/>
  <c r="C193" i="26"/>
  <c r="A194" i="26"/>
  <c r="D193" i="26"/>
  <c r="E193" i="26"/>
  <c r="B193" i="26"/>
  <c r="G193" i="26"/>
  <c r="G194" i="26" l="1"/>
  <c r="A195" i="26"/>
  <c r="B194" i="26"/>
  <c r="C194" i="26"/>
  <c r="E194" i="26"/>
  <c r="F194" i="26"/>
  <c r="D194" i="26"/>
  <c r="B195" i="26" l="1"/>
  <c r="D195" i="26"/>
  <c r="E195" i="26"/>
  <c r="G195" i="26"/>
  <c r="C195" i="26"/>
  <c r="A196" i="26"/>
  <c r="F195" i="26"/>
  <c r="F196" i="26" l="1"/>
  <c r="A197" i="26"/>
  <c r="G196" i="26"/>
  <c r="D196" i="26"/>
  <c r="B196" i="26"/>
  <c r="E196" i="26"/>
  <c r="C196" i="26"/>
  <c r="B197" i="26" l="1"/>
  <c r="G197" i="26"/>
  <c r="F197" i="26"/>
  <c r="A198" i="26"/>
  <c r="C197" i="26"/>
  <c r="D197" i="26"/>
  <c r="E197" i="26"/>
  <c r="G198" i="26" l="1"/>
  <c r="A199" i="26"/>
  <c r="B198" i="26"/>
  <c r="F198" i="26"/>
  <c r="D198" i="26"/>
  <c r="C198" i="26"/>
  <c r="E198" i="26"/>
  <c r="C199" i="26" l="1"/>
  <c r="A200" i="26"/>
  <c r="F199" i="26"/>
  <c r="G199" i="26"/>
  <c r="B199" i="26"/>
  <c r="E199" i="26"/>
  <c r="D199" i="26"/>
  <c r="A201" i="26" l="1"/>
  <c r="B200" i="26"/>
  <c r="E200" i="26"/>
  <c r="D200" i="26"/>
  <c r="F200" i="26"/>
  <c r="C200" i="26"/>
  <c r="G200" i="26"/>
  <c r="F201" i="26" l="1"/>
  <c r="D201" i="26"/>
  <c r="E201" i="26"/>
  <c r="B201" i="26"/>
  <c r="G201" i="26"/>
  <c r="C201" i="26"/>
  <c r="A202" i="26"/>
  <c r="F202" i="26" l="1"/>
  <c r="D202" i="26"/>
  <c r="G202" i="26"/>
  <c r="A203" i="26"/>
  <c r="B202" i="26"/>
  <c r="C202" i="26"/>
  <c r="E202" i="26"/>
  <c r="F203" i="26" l="1"/>
  <c r="B203" i="26"/>
  <c r="D203" i="26"/>
  <c r="E203" i="26"/>
  <c r="C203" i="26"/>
  <c r="A204" i="26"/>
  <c r="G203" i="26"/>
  <c r="G204" i="26" l="1"/>
  <c r="A205" i="26"/>
  <c r="B204" i="26"/>
  <c r="F204" i="26"/>
  <c r="C204" i="26"/>
  <c r="D204" i="26"/>
  <c r="E204" i="26"/>
  <c r="D205" i="26" l="1"/>
  <c r="E205" i="26"/>
  <c r="B205" i="26"/>
  <c r="G205" i="26"/>
  <c r="F205" i="26"/>
  <c r="C205" i="26"/>
  <c r="A206" i="26"/>
  <c r="F206" i="26" l="1"/>
  <c r="G206" i="26"/>
  <c r="A207" i="26"/>
  <c r="B206" i="26"/>
  <c r="C206" i="26"/>
  <c r="E206" i="26"/>
  <c r="D206" i="26"/>
  <c r="F207" i="26" l="1"/>
  <c r="A208" i="26"/>
  <c r="C207" i="26"/>
  <c r="G207" i="26"/>
  <c r="D207" i="26"/>
  <c r="E207" i="26"/>
  <c r="B207" i="26"/>
  <c r="C208" i="26" l="1"/>
  <c r="F208" i="26"/>
  <c r="D208" i="26"/>
  <c r="G208" i="26"/>
  <c r="E208" i="26"/>
  <c r="B208" i="26"/>
  <c r="A209" i="26"/>
  <c r="F209" i="26" l="1"/>
  <c r="C209" i="26"/>
  <c r="A210" i="26"/>
  <c r="G209" i="26"/>
  <c r="D209" i="26"/>
  <c r="E209" i="26"/>
  <c r="B209" i="26"/>
  <c r="G210" i="26" l="1"/>
  <c r="A211" i="26"/>
  <c r="B210" i="26"/>
  <c r="D210" i="26"/>
  <c r="C210" i="26"/>
  <c r="E210" i="26"/>
  <c r="F210" i="26"/>
  <c r="B211" i="26" l="1"/>
  <c r="F211" i="26"/>
  <c r="G211" i="26"/>
  <c r="C211" i="26"/>
  <c r="E211" i="26"/>
  <c r="D211" i="26"/>
  <c r="A212" i="26"/>
  <c r="B212" i="26" l="1"/>
  <c r="A213" i="26"/>
  <c r="D212" i="26"/>
  <c r="E212" i="26"/>
  <c r="C212" i="26"/>
  <c r="F212" i="26"/>
  <c r="G212" i="26"/>
  <c r="D213" i="26" l="1"/>
  <c r="E213" i="26"/>
  <c r="B213" i="26"/>
  <c r="F213" i="26"/>
  <c r="G213" i="26"/>
  <c r="C213" i="26"/>
  <c r="A214" i="26"/>
  <c r="D214" i="26" l="1"/>
  <c r="G214" i="26"/>
  <c r="B214" i="26"/>
  <c r="A215" i="26"/>
  <c r="C214" i="26"/>
  <c r="E214" i="26"/>
  <c r="F214" i="26"/>
  <c r="B215" i="26" l="1"/>
  <c r="F215" i="26"/>
  <c r="C215" i="26"/>
  <c r="A216" i="26"/>
  <c r="D215" i="26"/>
  <c r="E215" i="26"/>
  <c r="G215" i="26"/>
  <c r="D216" i="26" l="1"/>
  <c r="G216" i="26"/>
  <c r="C216" i="26"/>
  <c r="F216" i="26"/>
  <c r="B216" i="26"/>
  <c r="A217" i="26"/>
  <c r="E216" i="26"/>
  <c r="C217" i="26" l="1"/>
  <c r="F217" i="26"/>
  <c r="G217" i="26"/>
  <c r="B217" i="26"/>
  <c r="E217" i="26"/>
  <c r="D217" i="26"/>
  <c r="A218" i="26"/>
  <c r="A219" i="26" l="1"/>
  <c r="B218" i="26"/>
  <c r="E218" i="26"/>
  <c r="F218" i="26"/>
  <c r="C218" i="26"/>
  <c r="G218" i="26"/>
  <c r="D218" i="26"/>
  <c r="B219" i="26" l="1"/>
  <c r="G219" i="26"/>
  <c r="F219" i="26"/>
  <c r="A220" i="26"/>
  <c r="E219" i="26"/>
  <c r="C219" i="26"/>
  <c r="D219" i="26"/>
  <c r="F220" i="26" l="1"/>
  <c r="D220" i="26"/>
  <c r="G220" i="26"/>
  <c r="A221" i="26"/>
  <c r="B220" i="26"/>
  <c r="C220" i="26"/>
  <c r="E220" i="26"/>
  <c r="G221" i="26" l="1"/>
  <c r="E221" i="26"/>
  <c r="B221" i="26"/>
  <c r="A222" i="26"/>
  <c r="C221" i="26"/>
  <c r="F221" i="26"/>
  <c r="D221" i="26"/>
  <c r="G222" i="26" l="1"/>
  <c r="D222" i="26"/>
  <c r="E222" i="26"/>
  <c r="A223" i="26"/>
  <c r="B222" i="26"/>
  <c r="F222" i="26"/>
  <c r="C222" i="26"/>
  <c r="F223" i="26" l="1"/>
  <c r="G223" i="26"/>
  <c r="B223" i="26"/>
  <c r="D223" i="26"/>
  <c r="C223" i="26"/>
  <c r="E223" i="26"/>
  <c r="A224" i="26"/>
  <c r="E224" i="26" l="1"/>
  <c r="A225" i="26"/>
  <c r="G224" i="26"/>
  <c r="B224" i="26"/>
  <c r="C224" i="26"/>
  <c r="F224" i="26"/>
  <c r="D224" i="26"/>
  <c r="F225" i="26" l="1"/>
  <c r="G225" i="26"/>
  <c r="B225" i="26"/>
  <c r="A226" i="26"/>
  <c r="C225" i="26"/>
  <c r="D225" i="26"/>
  <c r="E225" i="26"/>
  <c r="D226" i="26" l="1"/>
  <c r="E226" i="26"/>
  <c r="G226" i="26"/>
  <c r="B226" i="26"/>
  <c r="F226" i="26"/>
  <c r="A227" i="26"/>
  <c r="C226" i="26"/>
  <c r="A228" i="26" l="1"/>
  <c r="E227" i="26"/>
  <c r="B227" i="26"/>
  <c r="C227" i="26"/>
  <c r="F227" i="26"/>
  <c r="D227" i="26"/>
  <c r="G227" i="26"/>
  <c r="F228" i="26" l="1"/>
  <c r="G228" i="26"/>
  <c r="D228" i="26"/>
  <c r="E228" i="26"/>
  <c r="C228" i="26"/>
  <c r="A229" i="26"/>
  <c r="B228" i="26"/>
  <c r="F229" i="26" l="1"/>
  <c r="A230" i="26"/>
  <c r="G229" i="26"/>
  <c r="B229" i="26"/>
  <c r="E229" i="26"/>
  <c r="C229" i="26"/>
  <c r="D229" i="26"/>
  <c r="D230" i="26" l="1"/>
  <c r="E230" i="26"/>
  <c r="B230" i="26"/>
  <c r="A231" i="26"/>
  <c r="F230" i="26"/>
  <c r="C230" i="26"/>
  <c r="G230" i="26"/>
  <c r="G231" i="26" l="1"/>
  <c r="C231" i="26"/>
  <c r="E231" i="26"/>
  <c r="B231" i="26"/>
  <c r="A232" i="26"/>
  <c r="F231" i="26"/>
  <c r="D231" i="26"/>
  <c r="A233" i="26" l="1"/>
  <c r="E232" i="26"/>
  <c r="D232" i="26"/>
  <c r="C232" i="26"/>
  <c r="G232" i="26"/>
  <c r="F232" i="26"/>
  <c r="B232" i="26"/>
  <c r="F233" i="26" l="1"/>
  <c r="D233" i="26"/>
  <c r="A234" i="26"/>
  <c r="G233" i="26"/>
  <c r="C233" i="26"/>
  <c r="B233" i="26"/>
  <c r="E233" i="26"/>
  <c r="C234" i="26" l="1"/>
  <c r="G234" i="26"/>
  <c r="F234" i="26"/>
  <c r="B234" i="26"/>
  <c r="A235" i="26"/>
  <c r="E234" i="26"/>
  <c r="D234" i="26"/>
  <c r="F235" i="26" l="1"/>
  <c r="D235" i="26"/>
  <c r="G235" i="26"/>
  <c r="C235" i="26"/>
  <c r="A236" i="26"/>
  <c r="E235" i="26"/>
  <c r="B235" i="26"/>
  <c r="D236" i="26" l="1"/>
  <c r="E236" i="26"/>
  <c r="G236" i="26"/>
  <c r="A237" i="26"/>
  <c r="C236" i="26"/>
  <c r="F236" i="26"/>
  <c r="B236" i="26"/>
  <c r="C237" i="26" l="1"/>
  <c r="F237" i="26"/>
  <c r="D237" i="26"/>
  <c r="E237" i="26"/>
  <c r="G237" i="26"/>
  <c r="B237" i="26"/>
  <c r="A238" i="26"/>
  <c r="E238" i="26" l="1"/>
  <c r="G238" i="26"/>
  <c r="F238" i="26"/>
  <c r="A239" i="26"/>
  <c r="D238" i="26"/>
  <c r="C238" i="26"/>
  <c r="B238" i="26"/>
  <c r="E239" i="26" l="1"/>
  <c r="G239" i="26"/>
  <c r="D239" i="26"/>
  <c r="B239" i="26"/>
  <c r="F239" i="26"/>
  <c r="A240" i="26"/>
  <c r="C239" i="26"/>
  <c r="F240" i="26" l="1"/>
  <c r="C240" i="26"/>
  <c r="G240" i="26"/>
  <c r="D240" i="26"/>
  <c r="E240" i="26"/>
  <c r="A241" i="26"/>
  <c r="B240" i="26"/>
  <c r="C241" i="26" l="1"/>
  <c r="F241" i="26"/>
  <c r="D241" i="26"/>
  <c r="G241" i="26"/>
  <c r="E241" i="26"/>
  <c r="B241" i="26"/>
  <c r="A242" i="26"/>
  <c r="D242" i="26" l="1"/>
  <c r="E242" i="26"/>
  <c r="G242" i="26"/>
  <c r="A243" i="26"/>
  <c r="B242" i="26"/>
  <c r="F242" i="26"/>
  <c r="C242" i="26"/>
  <c r="C243" i="26" l="1"/>
  <c r="F243" i="26"/>
  <c r="D243" i="26"/>
  <c r="E243" i="26"/>
  <c r="G243" i="26"/>
  <c r="B243" i="26"/>
  <c r="A244" i="26"/>
  <c r="D244" i="26" l="1"/>
  <c r="E244" i="26"/>
  <c r="A245" i="26"/>
  <c r="B244" i="26"/>
  <c r="C244" i="26"/>
  <c r="F244" i="26"/>
  <c r="G244" i="26"/>
  <c r="B245" i="26" l="1"/>
  <c r="A246" i="26"/>
  <c r="G245" i="26"/>
  <c r="C245" i="26"/>
  <c r="E245" i="26"/>
  <c r="F245" i="26"/>
  <c r="D245" i="26"/>
  <c r="D246" i="26" l="1"/>
  <c r="A247" i="26"/>
  <c r="G246" i="26"/>
  <c r="F246" i="26"/>
  <c r="B246" i="26"/>
  <c r="C246" i="26"/>
  <c r="E246" i="26"/>
  <c r="D247" i="26" l="1"/>
  <c r="A248" i="26"/>
  <c r="F247" i="26"/>
  <c r="G247" i="26"/>
  <c r="C247" i="26"/>
  <c r="E247" i="26"/>
  <c r="B247" i="26"/>
  <c r="C248" i="26" l="1"/>
  <c r="B248" i="26"/>
  <c r="G248" i="26"/>
  <c r="D248" i="26"/>
  <c r="E248" i="26"/>
  <c r="A249" i="26"/>
  <c r="F248" i="26"/>
  <c r="B249" i="26" l="1"/>
  <c r="E249" i="26"/>
  <c r="C249" i="26"/>
  <c r="D249" i="26"/>
  <c r="A250" i="26"/>
  <c r="G249" i="26"/>
  <c r="F249" i="26"/>
  <c r="G250" i="26" l="1"/>
  <c r="E250" i="26"/>
  <c r="D250" i="26"/>
  <c r="B250" i="26"/>
  <c r="A251" i="26"/>
  <c r="C250" i="26"/>
  <c r="F250" i="26"/>
  <c r="F251" i="26" l="1"/>
  <c r="D251" i="26"/>
  <c r="G251" i="26"/>
  <c r="B251" i="26"/>
  <c r="A252" i="26"/>
  <c r="C251" i="26"/>
  <c r="E251" i="26"/>
  <c r="C252" i="26" l="1"/>
  <c r="F252" i="26"/>
  <c r="D252" i="26"/>
  <c r="G252" i="26"/>
  <c r="A253" i="26"/>
  <c r="B252" i="26"/>
  <c r="E252" i="26"/>
  <c r="F253" i="26" l="1"/>
  <c r="B253" i="26"/>
  <c r="A254" i="26"/>
  <c r="C253" i="26"/>
  <c r="E253" i="26"/>
  <c r="D253" i="26"/>
  <c r="G253" i="26"/>
  <c r="G254" i="26" l="1"/>
  <c r="F254" i="26"/>
  <c r="D254" i="26"/>
  <c r="B254" i="26"/>
  <c r="A255" i="26"/>
  <c r="C254" i="26"/>
  <c r="E254" i="26"/>
  <c r="F255" i="26" l="1"/>
  <c r="B255" i="26"/>
  <c r="A256" i="26"/>
  <c r="C255" i="26"/>
  <c r="E255" i="26"/>
  <c r="D255" i="26"/>
  <c r="G255" i="26"/>
  <c r="G256" i="26" l="1"/>
  <c r="F256" i="26"/>
  <c r="D256" i="26"/>
  <c r="A257" i="26"/>
  <c r="B256" i="26"/>
  <c r="C256" i="26"/>
  <c r="E256" i="26"/>
  <c r="D257" i="26" l="1"/>
  <c r="E257" i="26"/>
  <c r="G257" i="26"/>
  <c r="A258" i="26"/>
  <c r="C257" i="26"/>
  <c r="B257" i="26"/>
  <c r="F257" i="26"/>
  <c r="C258" i="26" l="1"/>
  <c r="F258" i="26"/>
  <c r="D258" i="26"/>
  <c r="E258" i="26"/>
  <c r="G258" i="26"/>
  <c r="B258" i="26"/>
  <c r="A259" i="26"/>
  <c r="D259" i="26" l="1"/>
  <c r="G259" i="26"/>
  <c r="B259" i="26"/>
  <c r="A260" i="26"/>
  <c r="E259" i="26"/>
  <c r="C259" i="26"/>
  <c r="F259" i="26"/>
  <c r="F260" i="26" l="1"/>
  <c r="B260" i="26"/>
  <c r="D260" i="26"/>
  <c r="G260" i="26"/>
  <c r="A261" i="26"/>
  <c r="C260" i="26"/>
  <c r="E260" i="26"/>
  <c r="D261" i="26" l="1"/>
  <c r="E261" i="26"/>
  <c r="G261" i="26"/>
  <c r="A262" i="26"/>
  <c r="B261" i="26"/>
  <c r="C261" i="26"/>
  <c r="F261" i="26"/>
  <c r="C262" i="26" l="1"/>
  <c r="G262" i="26"/>
  <c r="E262" i="26"/>
  <c r="A263" i="26"/>
  <c r="B262" i="26"/>
  <c r="F262" i="26"/>
  <c r="D262" i="26"/>
  <c r="F263" i="26" l="1"/>
  <c r="G263" i="26"/>
  <c r="B263" i="26"/>
  <c r="A264" i="26"/>
  <c r="E263" i="26"/>
  <c r="C263" i="26"/>
  <c r="D263" i="26"/>
  <c r="C264" i="26" l="1"/>
  <c r="B264" i="26"/>
  <c r="G264" i="26"/>
  <c r="D264" i="26"/>
  <c r="F264" i="26"/>
  <c r="E264" i="26"/>
  <c r="A265" i="26"/>
  <c r="C265" i="26" l="1"/>
  <c r="F265" i="26"/>
  <c r="G265" i="26"/>
  <c r="D265" i="26"/>
  <c r="E265" i="26"/>
  <c r="B265" i="26"/>
  <c r="A266" i="26"/>
  <c r="C266" i="26" l="1"/>
  <c r="F266" i="26"/>
  <c r="D266" i="26"/>
  <c r="E266" i="26"/>
  <c r="G266" i="26"/>
  <c r="B266" i="26"/>
  <c r="A267" i="26"/>
  <c r="B267" i="26" l="1"/>
  <c r="A268" i="26"/>
  <c r="C267" i="26"/>
  <c r="F267" i="26"/>
  <c r="E267" i="26"/>
  <c r="D267" i="26"/>
  <c r="G267" i="26"/>
  <c r="F268" i="26" l="1"/>
  <c r="B268" i="26"/>
  <c r="A269" i="26"/>
  <c r="G268" i="26"/>
  <c r="D268" i="26"/>
  <c r="C268" i="26"/>
  <c r="E268" i="26"/>
  <c r="C269" i="26" l="1"/>
  <c r="E269" i="26"/>
  <c r="D269" i="26"/>
  <c r="G269" i="26"/>
  <c r="B269" i="26"/>
  <c r="A270" i="26"/>
  <c r="F269" i="26"/>
  <c r="B270" i="26" l="1"/>
  <c r="A271" i="26"/>
  <c r="C270" i="26"/>
  <c r="G270" i="26"/>
  <c r="D270" i="26"/>
  <c r="F270" i="26"/>
  <c r="E270" i="26"/>
  <c r="G271" i="26" l="1"/>
  <c r="D271" i="26"/>
  <c r="B271" i="26"/>
  <c r="A272" i="26"/>
  <c r="F271" i="26"/>
  <c r="C271" i="26"/>
  <c r="E271" i="26"/>
  <c r="C272" i="26" l="1"/>
  <c r="F272" i="26"/>
  <c r="D272" i="26"/>
  <c r="E272" i="26"/>
  <c r="G272" i="26"/>
  <c r="A273" i="26"/>
  <c r="B272" i="26"/>
  <c r="C273" i="26" l="1"/>
  <c r="F273" i="26"/>
  <c r="D273" i="26"/>
  <c r="E273" i="26"/>
  <c r="G273" i="26"/>
  <c r="B273" i="26"/>
  <c r="A274" i="26"/>
  <c r="E274" i="26" l="1"/>
  <c r="A275" i="26"/>
  <c r="F274" i="26"/>
  <c r="G274" i="26"/>
  <c r="B274" i="26"/>
  <c r="C274" i="26"/>
  <c r="D274" i="26"/>
  <c r="G275" i="26" l="1"/>
  <c r="A276" i="26"/>
  <c r="B275" i="26"/>
  <c r="C275" i="26"/>
  <c r="E275" i="26"/>
  <c r="F275" i="26"/>
  <c r="D275" i="26"/>
  <c r="D276" i="26" l="1"/>
  <c r="G276" i="26"/>
  <c r="A277" i="26"/>
  <c r="F276" i="26"/>
  <c r="C276" i="26"/>
  <c r="B276" i="26"/>
  <c r="E276" i="26"/>
  <c r="C277" i="26" l="1"/>
  <c r="E277" i="26"/>
  <c r="B277" i="26"/>
  <c r="A278" i="26"/>
  <c r="F277" i="26"/>
  <c r="D277" i="26"/>
  <c r="G277" i="26"/>
  <c r="D278" i="26" l="1"/>
  <c r="G278" i="26"/>
  <c r="B278" i="26"/>
  <c r="E278" i="26"/>
  <c r="F278" i="26"/>
  <c r="C278" i="26"/>
  <c r="A279" i="26"/>
  <c r="C279" i="26" l="1"/>
  <c r="E279" i="26"/>
  <c r="D279" i="26"/>
  <c r="F279" i="26"/>
  <c r="G279" i="26"/>
  <c r="B279" i="26"/>
  <c r="A280" i="26"/>
  <c r="D280" i="26" l="1"/>
  <c r="B280" i="26"/>
  <c r="G280" i="26"/>
  <c r="A281" i="26"/>
  <c r="E280" i="26"/>
  <c r="C280" i="26"/>
  <c r="F280" i="26"/>
  <c r="C281" i="26" l="1"/>
  <c r="E281" i="26"/>
  <c r="D281" i="26"/>
  <c r="A282" i="26"/>
  <c r="G281" i="26"/>
  <c r="B281" i="26"/>
  <c r="F281" i="26"/>
  <c r="F282" i="26" l="1"/>
  <c r="A283" i="26"/>
  <c r="E282" i="26"/>
  <c r="G282" i="26"/>
  <c r="D282" i="26"/>
  <c r="C282" i="26"/>
  <c r="B282" i="26"/>
  <c r="D283" i="26" l="1"/>
  <c r="E283" i="26"/>
  <c r="G283" i="26"/>
  <c r="A284" i="26"/>
  <c r="B283" i="26"/>
  <c r="C283" i="26"/>
  <c r="F283" i="26"/>
  <c r="C284" i="26" l="1"/>
  <c r="F284" i="26"/>
  <c r="A285" i="26"/>
  <c r="D284" i="26"/>
  <c r="E284" i="26"/>
  <c r="G284" i="26"/>
  <c r="B284" i="26"/>
  <c r="E285" i="26" l="1"/>
  <c r="G285" i="26"/>
  <c r="F285" i="26"/>
  <c r="B285" i="26"/>
  <c r="C285" i="26"/>
  <c r="D285" i="26"/>
  <c r="A286" i="26"/>
  <c r="E286" i="26" l="1"/>
  <c r="G286" i="26"/>
  <c r="B286" i="26"/>
  <c r="F286" i="26"/>
  <c r="D286" i="26"/>
  <c r="A287" i="26"/>
  <c r="C286" i="26"/>
  <c r="G287" i="26" l="1"/>
  <c r="D287" i="26"/>
  <c r="B287" i="26"/>
  <c r="A288" i="26"/>
  <c r="F287" i="26"/>
  <c r="E287" i="26"/>
  <c r="C287" i="26"/>
  <c r="C288" i="26" l="1"/>
  <c r="F288" i="26"/>
  <c r="D288" i="26"/>
  <c r="E288" i="26"/>
  <c r="G288" i="26"/>
  <c r="A289" i="26"/>
  <c r="B288" i="26"/>
  <c r="C289" i="26" l="1"/>
  <c r="E289" i="26"/>
  <c r="D289" i="26"/>
  <c r="G289" i="26"/>
  <c r="B289" i="26"/>
  <c r="A290" i="26"/>
  <c r="F289" i="26"/>
  <c r="E290" i="26" l="1"/>
  <c r="F290" i="26"/>
  <c r="B290" i="26"/>
  <c r="D290" i="26"/>
  <c r="G290" i="26"/>
  <c r="C290" i="26"/>
  <c r="A291" i="26"/>
  <c r="G291" i="26" l="1"/>
  <c r="B291" i="26"/>
  <c r="A292" i="26"/>
  <c r="C291" i="26"/>
  <c r="F291" i="26"/>
  <c r="E291" i="26"/>
  <c r="D291" i="26"/>
  <c r="D292" i="26" l="1"/>
  <c r="E292" i="26"/>
  <c r="A293" i="26"/>
  <c r="C292" i="26"/>
  <c r="G292" i="26"/>
  <c r="B292" i="26"/>
  <c r="F292" i="26"/>
  <c r="G293" i="26" l="1"/>
  <c r="B293" i="26"/>
  <c r="A294" i="26"/>
  <c r="C293" i="26"/>
  <c r="E293" i="26"/>
  <c r="F293" i="26"/>
  <c r="D293" i="26"/>
  <c r="D294" i="26" l="1"/>
  <c r="G294" i="26"/>
  <c r="F294" i="26"/>
  <c r="B294" i="26"/>
  <c r="A295" i="26"/>
  <c r="E294" i="26"/>
  <c r="C294" i="26"/>
  <c r="F295" i="26" l="1"/>
  <c r="D295" i="26"/>
  <c r="G295" i="26"/>
  <c r="C295" i="26"/>
  <c r="B295" i="26"/>
  <c r="A296" i="26"/>
  <c r="E295" i="26"/>
  <c r="D296" i="26" l="1"/>
  <c r="B296" i="26"/>
  <c r="E296" i="26"/>
  <c r="C296" i="26"/>
  <c r="A297" i="26"/>
  <c r="G296" i="26"/>
  <c r="F296" i="26"/>
  <c r="D297" i="26" l="1"/>
  <c r="B297" i="26"/>
  <c r="A298" i="26"/>
  <c r="C297" i="26"/>
  <c r="E297" i="26"/>
  <c r="F297" i="26"/>
  <c r="G297" i="26"/>
  <c r="B298" i="26" l="1"/>
  <c r="G298" i="26"/>
  <c r="E298" i="26"/>
  <c r="A299" i="26"/>
  <c r="D298" i="26"/>
  <c r="C298" i="26"/>
  <c r="F298" i="26"/>
  <c r="G299" i="26" l="1"/>
  <c r="D299" i="26"/>
  <c r="A300" i="26"/>
  <c r="C299" i="26"/>
  <c r="E299" i="26"/>
  <c r="B299" i="26"/>
  <c r="F299" i="26"/>
  <c r="F300" i="26" l="1"/>
  <c r="B300" i="26"/>
  <c r="A301" i="26"/>
  <c r="D300" i="26"/>
  <c r="C300" i="26"/>
  <c r="E300" i="26"/>
  <c r="G300" i="26"/>
  <c r="A302" i="26" l="1"/>
  <c r="F301" i="26"/>
  <c r="D301" i="26"/>
  <c r="G301" i="26"/>
  <c r="B301" i="26"/>
  <c r="C301" i="26"/>
  <c r="E301" i="26"/>
  <c r="D302" i="26" l="1"/>
  <c r="G302" i="26"/>
  <c r="E302" i="26"/>
  <c r="A303" i="26"/>
  <c r="B302" i="26"/>
  <c r="C302" i="26"/>
  <c r="F302" i="26"/>
  <c r="G303" i="26" l="1"/>
  <c r="A304" i="26"/>
  <c r="B303" i="26"/>
  <c r="E303" i="26"/>
  <c r="C303" i="26"/>
  <c r="F303" i="26"/>
  <c r="D303" i="26"/>
  <c r="D304" i="26" l="1"/>
  <c r="E304" i="26"/>
  <c r="B304" i="26"/>
  <c r="F304" i="26"/>
  <c r="C304" i="26"/>
  <c r="G304" i="26"/>
  <c r="A305" i="26"/>
  <c r="F305" i="26" l="1"/>
  <c r="G305" i="26"/>
  <c r="B305" i="26"/>
  <c r="A306" i="26"/>
  <c r="E305" i="26"/>
  <c r="C305" i="26"/>
  <c r="D305" i="26"/>
  <c r="G306" i="26" l="1"/>
  <c r="D306" i="26"/>
  <c r="F306" i="26"/>
  <c r="E306" i="26"/>
  <c r="C306" i="26"/>
  <c r="B306" i="26"/>
  <c r="A307" i="26"/>
  <c r="E307" i="26" l="1"/>
  <c r="A308" i="26"/>
  <c r="D307" i="26"/>
  <c r="C307" i="26"/>
  <c r="G307" i="26"/>
  <c r="F307" i="26"/>
  <c r="B307" i="26"/>
  <c r="A309" i="26" l="1"/>
  <c r="F308" i="26"/>
  <c r="E308" i="26"/>
  <c r="C308" i="26"/>
  <c r="G308" i="26"/>
  <c r="B308" i="26"/>
  <c r="D308" i="26"/>
  <c r="D309" i="26" l="1"/>
  <c r="B309" i="26"/>
  <c r="F309" i="26"/>
  <c r="G309" i="26"/>
  <c r="C309" i="26"/>
  <c r="E309" i="26"/>
  <c r="A310" i="26"/>
  <c r="A311" i="26" l="1"/>
  <c r="D310" i="26"/>
  <c r="E310" i="26"/>
  <c r="G310" i="26"/>
  <c r="F310" i="26"/>
  <c r="B310" i="26"/>
  <c r="C310" i="26"/>
  <c r="G311" i="26" l="1"/>
  <c r="C311" i="26"/>
  <c r="E311" i="26"/>
  <c r="D311" i="26"/>
  <c r="A312" i="26"/>
  <c r="B311" i="26"/>
  <c r="F311" i="26"/>
  <c r="A313" i="26" l="1"/>
  <c r="F312" i="26"/>
  <c r="E312" i="26"/>
  <c r="D312" i="26"/>
  <c r="B312" i="26"/>
  <c r="G312" i="26"/>
  <c r="C312" i="26"/>
  <c r="G313" i="26" l="1"/>
  <c r="F313" i="26"/>
  <c r="E313" i="26"/>
  <c r="D313" i="26"/>
  <c r="A314" i="26"/>
  <c r="C313" i="26"/>
  <c r="B313" i="26"/>
  <c r="D314" i="26" l="1"/>
  <c r="C314" i="26"/>
  <c r="F314" i="26"/>
  <c r="E314" i="26"/>
  <c r="B314" i="26"/>
  <c r="A315" i="26"/>
  <c r="G314" i="26"/>
  <c r="D315" i="26" l="1"/>
  <c r="E315" i="26"/>
  <c r="G315" i="26"/>
  <c r="B315" i="26"/>
  <c r="A316" i="26"/>
  <c r="C315" i="26"/>
  <c r="F315" i="26"/>
  <c r="B316" i="26" l="1"/>
  <c r="D316" i="26"/>
  <c r="A317" i="26"/>
  <c r="G316" i="26"/>
  <c r="C316" i="26"/>
  <c r="F316" i="26"/>
  <c r="E316" i="26"/>
  <c r="D317" i="26" l="1"/>
  <c r="A318" i="26"/>
  <c r="G317" i="26"/>
  <c r="E317" i="26"/>
  <c r="B317" i="26"/>
  <c r="C317" i="26"/>
  <c r="F317" i="26"/>
  <c r="G318" i="26" l="1"/>
  <c r="A319" i="26"/>
  <c r="B318" i="26"/>
  <c r="C318" i="26"/>
  <c r="E318" i="26"/>
  <c r="D318" i="26"/>
  <c r="F318" i="26"/>
  <c r="D319" i="26" l="1"/>
  <c r="E319" i="26"/>
  <c r="G319" i="26"/>
  <c r="B319" i="26"/>
  <c r="C319" i="26"/>
  <c r="A320" i="26"/>
  <c r="F319" i="26"/>
  <c r="G320" i="26" l="1"/>
  <c r="C320" i="26"/>
  <c r="E320" i="26"/>
  <c r="B320" i="26"/>
  <c r="A321" i="26"/>
  <c r="F320" i="26"/>
  <c r="D320" i="26"/>
  <c r="B321" i="26" l="1"/>
  <c r="E321" i="26"/>
  <c r="F321" i="26"/>
  <c r="G321" i="26"/>
  <c r="C321" i="26"/>
  <c r="D321" i="26"/>
  <c r="A322" i="26"/>
  <c r="D322" i="26" l="1"/>
  <c r="C322" i="26"/>
  <c r="F322" i="26"/>
  <c r="E322" i="26"/>
  <c r="A323" i="26"/>
  <c r="B322" i="26"/>
  <c r="G322" i="26"/>
  <c r="G323" i="26" l="1"/>
  <c r="B323" i="26"/>
  <c r="D323" i="26"/>
  <c r="C323" i="26"/>
  <c r="E323" i="26"/>
  <c r="A324" i="26"/>
  <c r="F323" i="26"/>
  <c r="E324" i="26" l="1"/>
  <c r="B324" i="26"/>
  <c r="F324" i="26"/>
  <c r="G324" i="26"/>
  <c r="A325" i="26"/>
  <c r="C324" i="26"/>
  <c r="D324" i="26"/>
  <c r="G325" i="26" l="1"/>
  <c r="D325" i="26"/>
  <c r="B325" i="26"/>
  <c r="C325" i="26"/>
  <c r="F325" i="26"/>
  <c r="A326" i="26"/>
  <c r="E325" i="26"/>
  <c r="B326" i="26" l="1"/>
  <c r="C326" i="26"/>
  <c r="F326" i="26"/>
  <c r="D326" i="26"/>
  <c r="E326" i="26"/>
  <c r="G326" i="26"/>
  <c r="A327" i="26"/>
  <c r="D327" i="26" l="1"/>
  <c r="B327" i="26"/>
  <c r="E327" i="26"/>
  <c r="F327" i="26"/>
  <c r="A328" i="26"/>
  <c r="C327" i="26"/>
  <c r="G327" i="26"/>
  <c r="B328" i="26" l="1"/>
  <c r="C328" i="26"/>
  <c r="A329" i="26"/>
  <c r="F328" i="26"/>
  <c r="E328" i="26"/>
  <c r="G328" i="26"/>
  <c r="D328" i="26"/>
  <c r="C329" i="26" l="1"/>
  <c r="E329" i="26"/>
  <c r="D329" i="26"/>
  <c r="B329" i="26"/>
  <c r="G329" i="26"/>
  <c r="F329" i="26"/>
  <c r="A330" i="26"/>
  <c r="C330" i="26" l="1"/>
  <c r="F330" i="26"/>
  <c r="A331" i="26"/>
  <c r="G330" i="26"/>
  <c r="B330" i="26"/>
  <c r="E330" i="26"/>
  <c r="D330" i="26"/>
  <c r="E331" i="26" l="1"/>
  <c r="F331" i="26"/>
  <c r="A332" i="26"/>
  <c r="C331" i="26"/>
  <c r="G331" i="26"/>
  <c r="D331" i="26"/>
  <c r="B331" i="26"/>
  <c r="D332" i="26" l="1"/>
  <c r="B332" i="26"/>
  <c r="C332" i="26"/>
  <c r="E332" i="26"/>
  <c r="A333" i="26"/>
  <c r="F332" i="26"/>
  <c r="G332" i="26"/>
  <c r="G333" i="26" l="1"/>
  <c r="C333" i="26"/>
  <c r="A334" i="26"/>
  <c r="F333" i="26"/>
  <c r="E333" i="26"/>
  <c r="D333" i="26"/>
  <c r="B333" i="26"/>
  <c r="B334" i="26" l="1"/>
  <c r="D334" i="26"/>
  <c r="A335" i="26"/>
  <c r="C334" i="26"/>
  <c r="G334" i="26"/>
  <c r="E334" i="26"/>
  <c r="F334" i="26"/>
  <c r="D335" i="26" l="1"/>
  <c r="B335" i="26"/>
  <c r="F335" i="26"/>
  <c r="A336" i="26"/>
  <c r="C335" i="26"/>
  <c r="G335" i="26"/>
  <c r="E335" i="26"/>
  <c r="B336" i="26" l="1"/>
  <c r="E336" i="26"/>
  <c r="A337" i="26"/>
  <c r="D336" i="26"/>
  <c r="F336" i="26"/>
  <c r="C336" i="26"/>
  <c r="G336" i="26"/>
  <c r="G337" i="26" l="1"/>
  <c r="C337" i="26"/>
  <c r="F337" i="26"/>
  <c r="E337" i="26"/>
  <c r="D337" i="26"/>
  <c r="B337" i="26"/>
  <c r="A338" i="26"/>
  <c r="B338" i="26" l="1"/>
  <c r="D338" i="26"/>
  <c r="A339" i="26"/>
  <c r="F338" i="26"/>
  <c r="C338" i="26"/>
  <c r="G338" i="26"/>
  <c r="E338" i="26"/>
  <c r="G339" i="26" l="1"/>
  <c r="D339" i="26"/>
  <c r="B339" i="26"/>
  <c r="E339" i="26"/>
  <c r="F339" i="26"/>
  <c r="A340" i="26"/>
  <c r="C339" i="26"/>
  <c r="D340" i="26" l="1"/>
  <c r="B340" i="26"/>
  <c r="C340" i="26"/>
  <c r="E340" i="26"/>
  <c r="A341" i="26"/>
  <c r="F340" i="26"/>
  <c r="G340" i="26"/>
  <c r="C341" i="26" l="1"/>
  <c r="G341" i="26"/>
  <c r="A342" i="26"/>
  <c r="F341" i="26"/>
  <c r="E341" i="26"/>
  <c r="D341" i="26"/>
  <c r="B341" i="26"/>
  <c r="D342" i="26" l="1"/>
  <c r="C342" i="26"/>
  <c r="B342" i="26"/>
  <c r="G342" i="26"/>
  <c r="E342" i="26"/>
  <c r="F342" i="26"/>
  <c r="A343" i="26"/>
  <c r="C343" i="26" l="1"/>
  <c r="D343" i="26"/>
  <c r="B343" i="26"/>
  <c r="G343" i="26"/>
  <c r="E343" i="26"/>
  <c r="F343" i="26"/>
  <c r="A344" i="26"/>
  <c r="F344" i="26" l="1"/>
  <c r="C344" i="26"/>
  <c r="G344" i="26"/>
  <c r="E344" i="26"/>
  <c r="A345" i="26"/>
  <c r="D344" i="26"/>
  <c r="B344" i="26"/>
  <c r="D345" i="26" l="1"/>
  <c r="G345" i="26"/>
  <c r="C345" i="26"/>
  <c r="A346" i="26"/>
  <c r="F345" i="26"/>
  <c r="E345" i="26"/>
  <c r="B345" i="26"/>
  <c r="B346" i="26" l="1"/>
  <c r="D346" i="26"/>
  <c r="A347" i="26"/>
  <c r="C346" i="26"/>
  <c r="G346" i="26"/>
  <c r="E346" i="26"/>
  <c r="F346" i="26"/>
  <c r="C347" i="26" l="1"/>
  <c r="G347" i="26"/>
  <c r="D347" i="26"/>
  <c r="B347" i="26"/>
  <c r="E347" i="26"/>
  <c r="F347" i="26"/>
  <c r="A348" i="26"/>
  <c r="B348" i="26" l="1"/>
  <c r="C348" i="26"/>
  <c r="E348" i="26"/>
  <c r="A349" i="26"/>
  <c r="D348" i="26"/>
  <c r="F348" i="26"/>
  <c r="G348" i="26"/>
  <c r="C349" i="26" l="1"/>
  <c r="G349" i="26"/>
  <c r="A350" i="26"/>
  <c r="F349" i="26"/>
  <c r="E349" i="26"/>
  <c r="D349" i="26"/>
  <c r="B349" i="26"/>
  <c r="D350" i="26" l="1"/>
  <c r="C350" i="26"/>
  <c r="E350" i="26"/>
  <c r="F350" i="26"/>
  <c r="B350" i="26"/>
  <c r="A351" i="26"/>
  <c r="G350" i="26"/>
  <c r="D351" i="26" l="1"/>
  <c r="B351" i="26"/>
  <c r="E351" i="26"/>
  <c r="C351" i="26"/>
  <c r="G351" i="26"/>
  <c r="F351" i="26"/>
  <c r="A352" i="26"/>
  <c r="G352" i="26" l="1"/>
  <c r="E352" i="26"/>
  <c r="A353" i="26"/>
  <c r="D352" i="26"/>
  <c r="B352" i="26"/>
  <c r="F352" i="26"/>
  <c r="C352" i="26"/>
  <c r="D353" i="26" l="1"/>
  <c r="B353" i="26"/>
  <c r="G353" i="26"/>
  <c r="C353" i="26"/>
  <c r="A354" i="26"/>
  <c r="F353" i="26"/>
  <c r="E353" i="26"/>
  <c r="B354" i="26" l="1"/>
  <c r="A355" i="26"/>
  <c r="C354" i="26"/>
  <c r="E354" i="26"/>
  <c r="F354" i="26"/>
  <c r="D354" i="26"/>
  <c r="G354" i="26"/>
  <c r="C355" i="26" l="1"/>
  <c r="G355" i="26"/>
  <c r="D355" i="26"/>
  <c r="B355" i="26"/>
  <c r="E355" i="26"/>
  <c r="F355" i="26"/>
  <c r="A356" i="26"/>
  <c r="C356" i="26" l="1"/>
  <c r="B356" i="26"/>
  <c r="G356" i="26"/>
  <c r="E356" i="26"/>
  <c r="A357" i="26"/>
  <c r="D356" i="26"/>
  <c r="F356" i="26"/>
  <c r="D357" i="26" l="1"/>
  <c r="C357" i="26"/>
  <c r="G357" i="26"/>
  <c r="A358" i="26"/>
  <c r="F357" i="26"/>
  <c r="E357" i="26"/>
  <c r="B357" i="26"/>
  <c r="D358" i="26" l="1"/>
  <c r="C358" i="26"/>
  <c r="G358" i="26"/>
  <c r="B358" i="26"/>
  <c r="A359" i="26"/>
  <c r="E358" i="26"/>
  <c r="F358" i="26"/>
  <c r="C359" i="26" l="1"/>
  <c r="G359" i="26"/>
  <c r="B359" i="26"/>
  <c r="E359" i="26"/>
  <c r="F359" i="26"/>
  <c r="A360" i="26"/>
  <c r="D359" i="26"/>
  <c r="C360" i="26" l="1"/>
  <c r="F360" i="26"/>
  <c r="G360" i="26"/>
  <c r="B360" i="26"/>
  <c r="E360" i="26"/>
  <c r="A361" i="26"/>
  <c r="D360" i="26"/>
  <c r="G361" i="26" l="1"/>
  <c r="C361" i="26"/>
  <c r="A362" i="26"/>
  <c r="F361" i="26"/>
  <c r="E361" i="26"/>
  <c r="D361" i="26"/>
  <c r="B361" i="26"/>
  <c r="B362" i="26" l="1"/>
  <c r="A363" i="26"/>
  <c r="C362" i="26"/>
  <c r="G362" i="26"/>
  <c r="D362" i="26"/>
  <c r="E362" i="26"/>
  <c r="F362" i="26"/>
  <c r="C363" i="26" l="1"/>
  <c r="D363" i="26"/>
  <c r="B363" i="26"/>
  <c r="E363" i="26"/>
  <c r="F363" i="26"/>
  <c r="A364" i="26"/>
  <c r="G363" i="26"/>
  <c r="E364" i="26" l="1"/>
  <c r="A365" i="26"/>
  <c r="D364" i="26"/>
  <c r="F364" i="26"/>
  <c r="B364" i="26"/>
  <c r="C364" i="26"/>
  <c r="G364" i="26"/>
  <c r="D365" i="26" l="1"/>
  <c r="C365" i="26"/>
  <c r="G365" i="26"/>
  <c r="A366" i="26"/>
  <c r="B365" i="26"/>
  <c r="F365" i="26"/>
  <c r="E365" i="26"/>
  <c r="D366" i="26" l="1"/>
  <c r="C366" i="26"/>
  <c r="E366" i="26"/>
  <c r="F366" i="26"/>
  <c r="B366" i="26"/>
  <c r="A367" i="26"/>
  <c r="G366" i="26"/>
  <c r="D367" i="26" l="1"/>
  <c r="B367" i="26"/>
  <c r="E367" i="26"/>
  <c r="G367" i="26"/>
  <c r="F367" i="26"/>
  <c r="A368" i="26"/>
  <c r="C367" i="26"/>
  <c r="D368" i="26" l="1"/>
  <c r="F368" i="26"/>
  <c r="C368" i="26"/>
  <c r="G368" i="26"/>
  <c r="E368" i="26"/>
  <c r="A369" i="26"/>
  <c r="B368" i="26"/>
  <c r="A370" i="26" l="1"/>
  <c r="F369" i="26"/>
  <c r="E369" i="26"/>
  <c r="D369" i="26"/>
  <c r="B369" i="26"/>
  <c r="G369" i="26"/>
  <c r="C369" i="26"/>
  <c r="C370" i="26" l="1"/>
  <c r="A371" i="26"/>
  <c r="G370" i="26"/>
  <c r="E370" i="26"/>
  <c r="F370" i="26"/>
  <c r="B370" i="26"/>
  <c r="D370" i="26"/>
  <c r="D371" i="26" l="1"/>
  <c r="B371" i="26"/>
  <c r="E371" i="26"/>
  <c r="F371" i="26"/>
  <c r="A372" i="26"/>
  <c r="C371" i="26"/>
  <c r="G371" i="26"/>
  <c r="B372" i="26" l="1"/>
  <c r="C372" i="26"/>
  <c r="G372" i="26"/>
  <c r="E372" i="26"/>
  <c r="A373" i="26"/>
  <c r="D372" i="26"/>
  <c r="F372" i="26"/>
  <c r="D373" i="26" l="1"/>
  <c r="C373" i="26"/>
  <c r="G373" i="26"/>
  <c r="A374" i="26"/>
  <c r="B373" i="26"/>
  <c r="F373" i="26"/>
  <c r="E373" i="26"/>
  <c r="D374" i="26" l="1"/>
  <c r="C374" i="26"/>
  <c r="G374" i="26"/>
  <c r="B374" i="26"/>
  <c r="A375" i="26"/>
  <c r="E374" i="26"/>
  <c r="F374" i="26"/>
  <c r="E375" i="26" l="1"/>
  <c r="D375" i="26"/>
  <c r="F375" i="26"/>
  <c r="A376" i="26"/>
  <c r="C375" i="26"/>
  <c r="G375" i="26"/>
  <c r="B375" i="26"/>
  <c r="G376" i="26" l="1"/>
  <c r="F376" i="26"/>
  <c r="C376" i="26"/>
  <c r="E376" i="26"/>
  <c r="A377" i="26"/>
  <c r="D376" i="26"/>
  <c r="B376" i="26"/>
  <c r="A378" i="26" l="1"/>
  <c r="E377" i="26"/>
  <c r="D377" i="26"/>
  <c r="B377" i="26"/>
  <c r="F377" i="26"/>
  <c r="G377" i="26"/>
  <c r="C377" i="26"/>
  <c r="B378" i="26" l="1"/>
  <c r="D378" i="26"/>
  <c r="A379" i="26"/>
  <c r="C378" i="26"/>
  <c r="G378" i="26"/>
  <c r="E378" i="26"/>
  <c r="F378" i="26"/>
  <c r="C379" i="26" l="1"/>
  <c r="B379" i="26"/>
  <c r="E379" i="26"/>
  <c r="F379" i="26"/>
  <c r="A380" i="26"/>
  <c r="G379" i="26"/>
  <c r="D379" i="26"/>
  <c r="D380" i="26" l="1"/>
  <c r="F380" i="26"/>
  <c r="B380" i="26"/>
  <c r="C380" i="26"/>
  <c r="G380" i="26"/>
  <c r="E380" i="26"/>
  <c r="A381" i="26"/>
  <c r="D381" i="26" l="1"/>
  <c r="B381" i="26"/>
  <c r="C381" i="26"/>
  <c r="G381" i="26"/>
  <c r="F381" i="26"/>
  <c r="E381" i="26"/>
  <c r="A382" i="26"/>
  <c r="B382" i="26" l="1"/>
  <c r="A383" i="26"/>
  <c r="D382" i="26"/>
  <c r="C382" i="26"/>
  <c r="G382" i="26"/>
  <c r="E382" i="26"/>
  <c r="F382" i="26"/>
  <c r="C383" i="26" l="1"/>
  <c r="G383" i="26"/>
  <c r="D383" i="26"/>
  <c r="B383" i="26"/>
  <c r="E383" i="26"/>
  <c r="F383" i="26"/>
  <c r="A384" i="26"/>
  <c r="D384" i="26" l="1"/>
  <c r="B384" i="26"/>
  <c r="F384" i="26"/>
  <c r="C384" i="26"/>
  <c r="E384" i="26"/>
  <c r="G384" i="26"/>
  <c r="A385" i="26"/>
  <c r="G385" i="26" l="1"/>
  <c r="C385" i="26"/>
  <c r="A386" i="26"/>
  <c r="E385" i="26"/>
  <c r="B385" i="26"/>
  <c r="F385" i="26"/>
  <c r="D385" i="26"/>
  <c r="B386" i="26" l="1"/>
  <c r="A387" i="26"/>
  <c r="C386" i="26"/>
  <c r="G386" i="26"/>
  <c r="E386" i="26"/>
  <c r="D386" i="26"/>
  <c r="F386" i="26"/>
  <c r="C387" i="26" l="1"/>
  <c r="G387" i="26"/>
  <c r="E387" i="26"/>
  <c r="F387" i="26"/>
  <c r="D387" i="26"/>
  <c r="B387" i="26"/>
  <c r="A388" i="26"/>
  <c r="D388" i="26" l="1"/>
  <c r="F388" i="26"/>
  <c r="B388" i="26"/>
  <c r="C388" i="26"/>
  <c r="E388" i="26"/>
  <c r="A389" i="26"/>
  <c r="G388" i="26"/>
  <c r="D389" i="26" l="1"/>
  <c r="B389" i="26"/>
  <c r="C389" i="26"/>
  <c r="G389" i="26"/>
  <c r="A390" i="26"/>
  <c r="F389" i="26"/>
  <c r="E389" i="26"/>
  <c r="A391" i="26" l="1"/>
  <c r="D390" i="26"/>
  <c r="C390" i="26"/>
  <c r="G390" i="26"/>
  <c r="E390" i="26"/>
  <c r="F390" i="26"/>
  <c r="B390" i="26"/>
  <c r="G391" i="26" l="1"/>
  <c r="D391" i="26"/>
  <c r="B391" i="26"/>
  <c r="E391" i="26"/>
  <c r="F391" i="26"/>
  <c r="A392" i="26"/>
  <c r="C391" i="26"/>
  <c r="B392" i="26" l="1"/>
  <c r="F392" i="26"/>
  <c r="C392" i="26"/>
  <c r="D392" i="26"/>
  <c r="G392" i="26"/>
  <c r="E392" i="26"/>
  <c r="A393" i="26"/>
  <c r="D393" i="26" l="1"/>
  <c r="B393" i="26"/>
  <c r="G393" i="26"/>
  <c r="F393" i="26"/>
  <c r="C393" i="26"/>
  <c r="E393" i="26"/>
  <c r="A394" i="26"/>
  <c r="B394" i="26" l="1"/>
  <c r="D394" i="26"/>
  <c r="C394" i="26"/>
  <c r="G394" i="26"/>
  <c r="E394" i="26"/>
  <c r="A395" i="26"/>
  <c r="F394" i="26"/>
  <c r="C395" i="26" l="1"/>
  <c r="G395" i="26"/>
  <c r="D395" i="26"/>
  <c r="B395" i="26"/>
  <c r="E395" i="26"/>
  <c r="F395" i="26"/>
  <c r="A396" i="26"/>
  <c r="D396" i="26" l="1"/>
  <c r="F396" i="26"/>
  <c r="B396" i="26"/>
  <c r="C396" i="26"/>
  <c r="G396" i="26"/>
  <c r="E396" i="26"/>
  <c r="A397" i="26"/>
  <c r="D397" i="26" l="1"/>
  <c r="B397" i="26"/>
  <c r="C397" i="26"/>
  <c r="G397" i="26"/>
  <c r="A398" i="26"/>
  <c r="F397" i="26"/>
  <c r="E397" i="26"/>
  <c r="B398" i="26" l="1"/>
  <c r="A399" i="26"/>
  <c r="D398" i="26"/>
  <c r="C398" i="26"/>
  <c r="G398" i="26"/>
  <c r="E398" i="26"/>
  <c r="F398" i="26"/>
  <c r="C399" i="26" l="1"/>
  <c r="G399" i="26"/>
  <c r="D399" i="26"/>
  <c r="B399" i="26"/>
  <c r="E399" i="26"/>
  <c r="F399" i="26"/>
  <c r="A400" i="26"/>
  <c r="G400" i="26" l="1"/>
  <c r="B400" i="26"/>
  <c r="C400" i="26"/>
  <c r="E400" i="26"/>
  <c r="A401" i="26"/>
  <c r="D400" i="26"/>
  <c r="F400" i="26"/>
  <c r="D401" i="26" l="1"/>
  <c r="B401" i="26"/>
  <c r="G401" i="26"/>
  <c r="A402" i="26"/>
  <c r="F401" i="26"/>
  <c r="E401" i="26"/>
  <c r="C401" i="26"/>
  <c r="D402" i="26" l="1"/>
  <c r="A403" i="26"/>
  <c r="C402" i="26"/>
  <c r="G402" i="26"/>
  <c r="E402" i="26"/>
  <c r="F402" i="26"/>
  <c r="B402" i="26"/>
  <c r="E403" i="26" l="1"/>
  <c r="F403" i="26"/>
  <c r="D403" i="26"/>
  <c r="B403" i="26"/>
  <c r="A404" i="26"/>
  <c r="C403" i="26"/>
  <c r="G403" i="26"/>
  <c r="D404" i="26" l="1"/>
  <c r="F404" i="26"/>
  <c r="B404" i="26"/>
  <c r="C404" i="26"/>
  <c r="G404" i="26"/>
  <c r="E404" i="26"/>
  <c r="A405" i="26"/>
  <c r="A406" i="26" l="1"/>
  <c r="G405" i="26"/>
  <c r="F405" i="26"/>
  <c r="E405" i="26"/>
  <c r="D405" i="26"/>
  <c r="B405" i="26"/>
  <c r="C405" i="26"/>
  <c r="B406" i="26" l="1"/>
  <c r="A407" i="26"/>
  <c r="D406" i="26"/>
  <c r="G406" i="26"/>
  <c r="F406" i="26"/>
  <c r="C406" i="26"/>
  <c r="E406" i="26"/>
  <c r="D407" i="26" l="1"/>
  <c r="B407" i="26"/>
  <c r="E407" i="26"/>
  <c r="F407" i="26"/>
  <c r="A408" i="26"/>
  <c r="C407" i="26"/>
  <c r="G407" i="26"/>
  <c r="D408" i="26" l="1"/>
  <c r="B408" i="26"/>
  <c r="F408" i="26"/>
  <c r="C408" i="26"/>
  <c r="G408" i="26"/>
  <c r="E408" i="26"/>
  <c r="A409" i="26"/>
  <c r="B409" i="26" l="1"/>
  <c r="G409" i="26"/>
  <c r="C409" i="26"/>
  <c r="F409" i="26"/>
  <c r="E409" i="26"/>
  <c r="D409" i="26"/>
  <c r="A410" i="26"/>
  <c r="B410" i="26" l="1"/>
  <c r="C410" i="26"/>
  <c r="E410" i="26"/>
  <c r="F410" i="26"/>
  <c r="D410" i="26"/>
  <c r="A411" i="26"/>
  <c r="G410" i="26"/>
  <c r="C411" i="26" l="1"/>
  <c r="D411" i="26"/>
  <c r="E411" i="26"/>
  <c r="G411" i="26"/>
  <c r="B411" i="26"/>
  <c r="F411" i="26"/>
  <c r="A412" i="26"/>
  <c r="G412" i="26" l="1"/>
  <c r="B412" i="26"/>
  <c r="C412" i="26"/>
  <c r="E412" i="26"/>
  <c r="A413" i="26"/>
  <c r="D412" i="26"/>
  <c r="F412" i="26"/>
  <c r="A414" i="26" l="1"/>
  <c r="G413" i="26"/>
  <c r="F413" i="26"/>
  <c r="E413" i="26"/>
  <c r="D413" i="26"/>
  <c r="B413" i="26"/>
  <c r="C413" i="26"/>
  <c r="C414" i="26" l="1"/>
  <c r="D414" i="26"/>
  <c r="G414" i="26"/>
  <c r="E414" i="26"/>
  <c r="F414" i="26"/>
  <c r="B414" i="26"/>
  <c r="A415" i="26"/>
  <c r="D415" i="26" l="1"/>
  <c r="B415" i="26"/>
  <c r="E415" i="26"/>
  <c r="F415" i="26"/>
  <c r="A416" i="26"/>
  <c r="C415" i="26"/>
  <c r="G415" i="26"/>
  <c r="D416" i="26" l="1"/>
  <c r="G416" i="26"/>
  <c r="B416" i="26"/>
  <c r="C416" i="26"/>
  <c r="E416" i="26"/>
  <c r="A417" i="26"/>
  <c r="F416" i="26"/>
  <c r="A418" i="26" l="1"/>
  <c r="D417" i="26"/>
  <c r="B417" i="26"/>
  <c r="F417" i="26"/>
  <c r="E417" i="26"/>
  <c r="G417" i="26"/>
  <c r="C417" i="26"/>
  <c r="G418" i="26" l="1"/>
  <c r="A419" i="26"/>
  <c r="C418" i="26"/>
  <c r="E418" i="26"/>
  <c r="F418" i="26"/>
  <c r="B418" i="26"/>
  <c r="D418" i="26"/>
  <c r="E419" i="26" l="1"/>
  <c r="G419" i="26"/>
  <c r="B419" i="26"/>
  <c r="F419" i="26"/>
  <c r="A420" i="26"/>
  <c r="C419" i="26"/>
  <c r="D419" i="26"/>
  <c r="B420" i="26" l="1"/>
  <c r="C420" i="26"/>
  <c r="G420" i="26"/>
  <c r="E420" i="26"/>
  <c r="A421" i="26"/>
  <c r="D420" i="26"/>
  <c r="F420" i="26"/>
  <c r="C421" i="26" l="1"/>
  <c r="G421" i="26"/>
  <c r="A422" i="26"/>
  <c r="F421" i="26"/>
  <c r="E421" i="26"/>
  <c r="D421" i="26"/>
  <c r="B421" i="26"/>
  <c r="D422" i="26" l="1"/>
  <c r="C422" i="26"/>
  <c r="G422" i="26"/>
  <c r="E422" i="26"/>
  <c r="F422" i="26"/>
  <c r="B422" i="26"/>
  <c r="A423" i="26"/>
  <c r="D423" i="26" l="1"/>
  <c r="B423" i="26"/>
  <c r="E423" i="26"/>
  <c r="F423" i="26"/>
  <c r="A424" i="26"/>
  <c r="C423" i="26"/>
  <c r="G423" i="26"/>
  <c r="D424" i="26" l="1"/>
  <c r="B424" i="26"/>
  <c r="F424" i="26"/>
  <c r="C424" i="26"/>
  <c r="G424" i="26"/>
  <c r="E424" i="26"/>
  <c r="A425" i="26"/>
  <c r="D425" i="26" l="1"/>
  <c r="C425" i="26"/>
  <c r="A426" i="26"/>
  <c r="B425" i="26"/>
  <c r="G425" i="26"/>
  <c r="F425" i="26"/>
  <c r="E425" i="26"/>
  <c r="G426" i="26" l="1"/>
  <c r="E426" i="26"/>
  <c r="F426" i="26"/>
  <c r="B426" i="26"/>
  <c r="D426" i="26"/>
  <c r="A427" i="26"/>
  <c r="C426" i="26"/>
  <c r="C427" i="26" l="1"/>
  <c r="E427" i="26"/>
  <c r="F427" i="26"/>
  <c r="A428" i="26"/>
  <c r="G427" i="26"/>
  <c r="D427" i="26"/>
  <c r="B427" i="26"/>
  <c r="D428" i="26" l="1"/>
  <c r="F428" i="26"/>
  <c r="G428" i="26"/>
  <c r="E428" i="26"/>
  <c r="A429" i="26"/>
  <c r="B428" i="26"/>
  <c r="C428" i="26"/>
  <c r="B429" i="26" l="1"/>
  <c r="C429" i="26"/>
  <c r="G429" i="26"/>
  <c r="A430" i="26"/>
  <c r="F429" i="26"/>
  <c r="E429" i="26"/>
  <c r="D429" i="26"/>
  <c r="C430" i="26" l="1"/>
  <c r="D430" i="26"/>
  <c r="G430" i="26"/>
  <c r="E430" i="26"/>
  <c r="F430" i="26"/>
  <c r="B430" i="26"/>
  <c r="A431" i="26"/>
  <c r="C431" i="26" l="1"/>
  <c r="G431" i="26"/>
  <c r="A432" i="26"/>
  <c r="D431" i="26"/>
  <c r="B431" i="26"/>
  <c r="E431" i="26"/>
  <c r="F431" i="26"/>
  <c r="D432" i="26" l="1"/>
  <c r="B432" i="26"/>
  <c r="C432" i="26"/>
  <c r="G432" i="26"/>
  <c r="F432" i="26"/>
  <c r="E432" i="26"/>
  <c r="A433" i="26"/>
  <c r="C433" i="26" l="1"/>
  <c r="G433" i="26"/>
  <c r="A434" i="26"/>
  <c r="F433" i="26"/>
  <c r="E433" i="26"/>
  <c r="D433" i="26"/>
  <c r="B433" i="26"/>
  <c r="A435" i="26" l="1"/>
  <c r="C434" i="26"/>
  <c r="G434" i="26"/>
  <c r="E434" i="26"/>
  <c r="F434" i="26"/>
  <c r="B434" i="26"/>
  <c r="D434" i="26"/>
  <c r="C435" i="26" l="1"/>
  <c r="G435" i="26"/>
  <c r="D435" i="26"/>
  <c r="B435" i="26"/>
  <c r="E435" i="26"/>
  <c r="F435" i="26"/>
  <c r="A436" i="26"/>
  <c r="C436" i="26" l="1"/>
  <c r="G436" i="26"/>
  <c r="E436" i="26"/>
  <c r="A437" i="26"/>
  <c r="D436" i="26"/>
  <c r="F436" i="26"/>
  <c r="B436" i="26"/>
  <c r="C437" i="26" l="1"/>
  <c r="G437" i="26"/>
  <c r="D437" i="26"/>
  <c r="E437" i="26"/>
  <c r="F437" i="26"/>
  <c r="B437" i="26"/>
  <c r="A438" i="26"/>
  <c r="D438" i="26" l="1"/>
  <c r="B438" i="26"/>
  <c r="E438" i="26"/>
  <c r="G438" i="26"/>
  <c r="F438" i="26"/>
  <c r="A439" i="26"/>
  <c r="C438" i="26"/>
  <c r="C439" i="26" l="1"/>
  <c r="B439" i="26"/>
  <c r="F439" i="26"/>
  <c r="G439" i="26"/>
  <c r="A440" i="26"/>
  <c r="E439" i="26"/>
  <c r="D439" i="26"/>
  <c r="D440" i="26" l="1"/>
  <c r="G440" i="26"/>
  <c r="C440" i="26"/>
  <c r="B440" i="26"/>
  <c r="F440" i="26"/>
  <c r="E440" i="26"/>
  <c r="A441" i="26"/>
  <c r="D441" i="26" l="1"/>
  <c r="B441" i="26"/>
  <c r="G441" i="26"/>
  <c r="F441" i="26"/>
  <c r="E441" i="26"/>
  <c r="C441" i="26"/>
  <c r="A442" i="26"/>
  <c r="C442" i="26" l="1"/>
  <c r="A443" i="26"/>
  <c r="F442" i="26"/>
  <c r="D442" i="26"/>
  <c r="B442" i="26"/>
  <c r="E442" i="26"/>
  <c r="G442" i="26"/>
  <c r="A444" i="26" l="1"/>
  <c r="G443" i="26"/>
  <c r="C443" i="26"/>
  <c r="D443" i="26"/>
  <c r="F443" i="26"/>
  <c r="E443" i="26"/>
  <c r="B443" i="26"/>
  <c r="G444" i="26" l="1"/>
  <c r="A445" i="26"/>
  <c r="C444" i="26"/>
  <c r="D444" i="26"/>
  <c r="B444" i="26"/>
  <c r="E444" i="26"/>
  <c r="F444" i="26"/>
  <c r="B445" i="26" l="1"/>
  <c r="F445" i="26"/>
  <c r="D445" i="26"/>
  <c r="A446" i="26"/>
  <c r="E445" i="26"/>
  <c r="G445" i="26"/>
  <c r="C445" i="26"/>
  <c r="F446" i="26" l="1"/>
  <c r="B446" i="26"/>
  <c r="E446" i="26"/>
  <c r="D446" i="26"/>
  <c r="A447" i="26"/>
  <c r="C446" i="26"/>
  <c r="G446" i="26"/>
  <c r="G447" i="26" l="1"/>
  <c r="E447" i="26"/>
  <c r="D447" i="26"/>
  <c r="B447" i="26"/>
  <c r="C447" i="26"/>
  <c r="A448" i="26"/>
  <c r="F447" i="26"/>
  <c r="G448" i="26" l="1"/>
  <c r="C448" i="26"/>
  <c r="A449" i="26"/>
  <c r="D448" i="26"/>
  <c r="B448" i="26"/>
  <c r="F448" i="26"/>
  <c r="E448" i="26"/>
  <c r="B449" i="26" l="1"/>
  <c r="E449" i="26"/>
  <c r="D449" i="26"/>
  <c r="C449" i="26"/>
  <c r="F449" i="26"/>
  <c r="G449" i="26"/>
  <c r="A450" i="26"/>
  <c r="G450" i="26" l="1"/>
  <c r="F450" i="26"/>
  <c r="D450" i="26"/>
  <c r="A451" i="26"/>
  <c r="E450" i="26"/>
  <c r="C450" i="26"/>
  <c r="B450" i="26"/>
  <c r="A452" i="26" l="1"/>
  <c r="B451" i="26"/>
  <c r="G451" i="26"/>
  <c r="E451" i="26"/>
  <c r="D451" i="26"/>
  <c r="F451" i="26"/>
  <c r="C451" i="26"/>
  <c r="G452" i="26" l="1"/>
  <c r="A453" i="26"/>
  <c r="C452" i="26"/>
  <c r="F452" i="26"/>
  <c r="E452" i="26"/>
  <c r="B452" i="26"/>
  <c r="D452" i="26"/>
  <c r="F453" i="26" l="1"/>
  <c r="E453" i="26"/>
  <c r="G453" i="26"/>
  <c r="D453" i="26"/>
  <c r="B453" i="26"/>
  <c r="A454" i="26"/>
  <c r="C453" i="26"/>
  <c r="E454" i="26" l="1"/>
  <c r="C454" i="26"/>
  <c r="F454" i="26"/>
  <c r="B454" i="26"/>
  <c r="A455" i="26"/>
  <c r="D454" i="26"/>
  <c r="G454" i="26"/>
  <c r="A456" i="26" l="1"/>
  <c r="F455" i="26"/>
  <c r="G455" i="26"/>
  <c r="E455" i="26"/>
  <c r="D455" i="26"/>
  <c r="B455" i="26"/>
  <c r="C455" i="26"/>
  <c r="F456" i="26" l="1"/>
  <c r="E456" i="26"/>
  <c r="G456" i="26"/>
  <c r="C456" i="26"/>
  <c r="A457" i="26"/>
  <c r="D456" i="26"/>
  <c r="B456" i="26"/>
  <c r="F457" i="26" l="1"/>
  <c r="E457" i="26"/>
  <c r="C457" i="26"/>
  <c r="G457" i="26"/>
  <c r="A458" i="26"/>
  <c r="B457" i="26"/>
  <c r="D457" i="26"/>
  <c r="B458" i="26" l="1"/>
  <c r="E458" i="26"/>
  <c r="C458" i="26"/>
  <c r="F458" i="26"/>
  <c r="G458" i="26"/>
  <c r="D458" i="26"/>
  <c r="A459" i="26"/>
  <c r="C459" i="26" l="1"/>
  <c r="G459" i="26"/>
  <c r="A460" i="26"/>
  <c r="B459" i="26"/>
  <c r="F459" i="26"/>
  <c r="D459" i="26"/>
  <c r="E459" i="26"/>
  <c r="B460" i="26" l="1"/>
  <c r="F460" i="26"/>
  <c r="A461" i="26"/>
  <c r="C460" i="26"/>
  <c r="E460" i="26"/>
  <c r="G460" i="26"/>
  <c r="D460" i="26"/>
  <c r="A462" i="26" l="1"/>
  <c r="B461" i="26"/>
  <c r="G461" i="26"/>
  <c r="C461" i="26"/>
  <c r="F461" i="26"/>
  <c r="D461" i="26"/>
  <c r="E461" i="26"/>
  <c r="F462" i="26" l="1"/>
  <c r="C462" i="26"/>
  <c r="G462" i="26"/>
  <c r="A463" i="26"/>
  <c r="B462" i="26"/>
  <c r="D462" i="26"/>
  <c r="E462" i="26"/>
  <c r="A464" i="26" l="1"/>
  <c r="F463" i="26"/>
  <c r="D463" i="26"/>
  <c r="E463" i="26"/>
  <c r="B463" i="26"/>
  <c r="G463" i="26"/>
  <c r="C463" i="26"/>
  <c r="E464" i="26" l="1"/>
  <c r="C464" i="26"/>
  <c r="F464" i="26"/>
  <c r="D464" i="26"/>
  <c r="B464" i="26"/>
  <c r="G464" i="26"/>
  <c r="A465" i="26"/>
  <c r="F465" i="26" l="1"/>
  <c r="A466" i="26"/>
  <c r="C465" i="26"/>
  <c r="E465" i="26"/>
  <c r="D465" i="26"/>
  <c r="B465" i="26"/>
  <c r="G465" i="26"/>
  <c r="G466" i="26" l="1"/>
  <c r="D466" i="26"/>
  <c r="F466" i="26"/>
  <c r="E466" i="26"/>
  <c r="C466" i="26"/>
  <c r="A467" i="26"/>
  <c r="B466" i="26"/>
  <c r="A468" i="26" l="1"/>
  <c r="B467" i="26"/>
  <c r="E467" i="26"/>
  <c r="F467" i="26"/>
  <c r="D467" i="26"/>
  <c r="G467" i="26"/>
  <c r="C467" i="26"/>
  <c r="B468" i="26" l="1"/>
  <c r="A469" i="26"/>
  <c r="C468" i="26"/>
  <c r="E468" i="26"/>
  <c r="G468" i="26"/>
  <c r="F468" i="26"/>
  <c r="D468" i="26"/>
  <c r="F469" i="26" l="1"/>
  <c r="D469" i="26"/>
  <c r="B469" i="26"/>
  <c r="E469" i="26"/>
  <c r="A470" i="26"/>
  <c r="G469" i="26"/>
  <c r="C469" i="26"/>
  <c r="C470" i="26" l="1"/>
  <c r="A471" i="26"/>
  <c r="G470" i="26"/>
  <c r="D470" i="26"/>
  <c r="B470" i="26"/>
  <c r="F470" i="26"/>
  <c r="E470" i="26"/>
  <c r="E471" i="26" l="1"/>
  <c r="D471" i="26"/>
  <c r="G471" i="26"/>
  <c r="C471" i="26"/>
  <c r="A472" i="26"/>
  <c r="F471" i="26"/>
  <c r="B471" i="26"/>
  <c r="E472" i="26" l="1"/>
  <c r="C472" i="26"/>
  <c r="F472" i="26"/>
  <c r="D472" i="26"/>
  <c r="B472" i="26"/>
  <c r="G472" i="26"/>
  <c r="A473" i="26"/>
  <c r="E473" i="26" l="1"/>
  <c r="D473" i="26"/>
  <c r="B473" i="26"/>
  <c r="A474" i="26"/>
  <c r="G473" i="26"/>
  <c r="C473" i="26"/>
  <c r="F473" i="26"/>
  <c r="G474" i="26" l="1"/>
  <c r="D474" i="26"/>
  <c r="F474" i="26"/>
  <c r="E474" i="26"/>
  <c r="C474" i="26"/>
  <c r="A475" i="26"/>
  <c r="B474" i="26"/>
  <c r="A476" i="26" l="1"/>
  <c r="B475" i="26"/>
  <c r="D475" i="26"/>
  <c r="C475" i="26"/>
  <c r="E475" i="26"/>
  <c r="F475" i="26"/>
  <c r="G475" i="26"/>
  <c r="B476" i="26" l="1"/>
  <c r="A477" i="26"/>
  <c r="C476" i="26"/>
  <c r="E476" i="26"/>
  <c r="G476" i="26"/>
  <c r="F476" i="26"/>
  <c r="D476" i="26"/>
  <c r="E477" i="26" l="1"/>
  <c r="A478" i="26"/>
  <c r="C477" i="26"/>
  <c r="D477" i="26"/>
  <c r="B477" i="26"/>
  <c r="G477" i="26"/>
  <c r="F477" i="26"/>
  <c r="G478" i="26" l="1"/>
  <c r="D478" i="26"/>
  <c r="F478" i="26"/>
  <c r="B478" i="26"/>
  <c r="E478" i="26"/>
  <c r="C478" i="26"/>
  <c r="A479" i="26"/>
  <c r="B479" i="26" l="1"/>
  <c r="D479" i="26"/>
  <c r="A480" i="26"/>
  <c r="F479" i="26"/>
  <c r="G479" i="26"/>
  <c r="C479" i="26"/>
  <c r="E479" i="26"/>
  <c r="E480" i="26" l="1"/>
  <c r="C480" i="26"/>
  <c r="F480" i="26"/>
  <c r="D480" i="26"/>
  <c r="G480" i="26"/>
  <c r="B480" i="26"/>
  <c r="A481" i="26"/>
  <c r="F481" i="26" l="1"/>
  <c r="A482" i="26"/>
  <c r="D481" i="26"/>
  <c r="E481" i="26"/>
  <c r="B481" i="26"/>
  <c r="G481" i="26"/>
  <c r="C481" i="26"/>
  <c r="G482" i="26" l="1"/>
  <c r="D482" i="26"/>
  <c r="C482" i="26"/>
  <c r="F482" i="26"/>
  <c r="E482" i="26"/>
  <c r="A483" i="26"/>
  <c r="B482" i="26"/>
  <c r="A484" i="26" l="1"/>
  <c r="B483" i="26"/>
  <c r="E483" i="26"/>
  <c r="F483" i="26"/>
  <c r="D483" i="26"/>
  <c r="G483" i="26"/>
  <c r="C483" i="26"/>
  <c r="D484" i="26" l="1"/>
  <c r="F484" i="26"/>
  <c r="B484" i="26"/>
  <c r="E484" i="26"/>
  <c r="G484" i="26"/>
  <c r="A485" i="26"/>
  <c r="C484" i="26"/>
  <c r="F485" i="26" l="1"/>
  <c r="D485" i="26"/>
  <c r="B485" i="26"/>
  <c r="E485" i="26"/>
  <c r="A486" i="26"/>
  <c r="G485" i="26"/>
  <c r="C485" i="26"/>
  <c r="C486" i="26" l="1"/>
  <c r="A487" i="26"/>
  <c r="F486" i="26"/>
  <c r="E486" i="26"/>
  <c r="B486" i="26"/>
  <c r="G486" i="26"/>
  <c r="D486" i="26"/>
  <c r="A488" i="26" l="1"/>
  <c r="F487" i="26"/>
  <c r="E487" i="26"/>
  <c r="B487" i="26"/>
  <c r="G487" i="26"/>
  <c r="C487" i="26"/>
  <c r="D487" i="26"/>
  <c r="B488" i="26" l="1"/>
  <c r="A489" i="26"/>
  <c r="F488" i="26"/>
  <c r="D488" i="26"/>
  <c r="G488" i="26"/>
  <c r="E488" i="26"/>
  <c r="C488" i="26"/>
  <c r="D489" i="26" l="1"/>
  <c r="B489" i="26"/>
  <c r="F489" i="26"/>
  <c r="A490" i="26"/>
  <c r="G489" i="26"/>
  <c r="C489" i="26"/>
  <c r="E489" i="26"/>
  <c r="G490" i="26" l="1"/>
  <c r="D490" i="26"/>
  <c r="C490" i="26"/>
  <c r="E490" i="26"/>
  <c r="A491" i="26"/>
  <c r="B490" i="26"/>
  <c r="F490" i="26"/>
  <c r="A492" i="26" l="1"/>
  <c r="B491" i="26"/>
  <c r="E491" i="26"/>
  <c r="F491" i="26"/>
  <c r="G491" i="26"/>
  <c r="C491" i="26"/>
  <c r="D491" i="26"/>
  <c r="E492" i="26" l="1"/>
  <c r="G492" i="26"/>
  <c r="F492" i="26"/>
  <c r="D492" i="26"/>
  <c r="B492" i="26"/>
  <c r="A493" i="26"/>
  <c r="C492" i="26"/>
  <c r="F493" i="26" l="1"/>
  <c r="D493" i="26"/>
  <c r="E493" i="26"/>
  <c r="A494" i="26"/>
  <c r="B493" i="26"/>
  <c r="G493" i="26"/>
  <c r="C493" i="26"/>
  <c r="G494" i="26" l="1"/>
  <c r="D494" i="26"/>
  <c r="F494" i="26"/>
  <c r="C494" i="26"/>
  <c r="A495" i="26"/>
  <c r="B494" i="26"/>
  <c r="E494" i="26"/>
  <c r="A496" i="26" l="1"/>
  <c r="F495" i="26"/>
  <c r="E495" i="26"/>
  <c r="B495" i="26"/>
  <c r="D495" i="26"/>
  <c r="G495" i="26"/>
  <c r="C495" i="26"/>
  <c r="E496" i="26" l="1"/>
  <c r="F496" i="26"/>
  <c r="D496" i="26"/>
  <c r="B496" i="26"/>
  <c r="A497" i="26"/>
  <c r="G496" i="26"/>
  <c r="C496" i="26"/>
  <c r="F497" i="26" l="1"/>
  <c r="A498" i="26"/>
  <c r="B497" i="26"/>
  <c r="E497" i="26"/>
  <c r="D497" i="26"/>
  <c r="G497" i="26"/>
  <c r="C497" i="26"/>
  <c r="F498" i="26" l="1"/>
  <c r="E498" i="26"/>
  <c r="C498" i="26"/>
  <c r="D498" i="26"/>
  <c r="A499" i="26"/>
  <c r="B498" i="26"/>
  <c r="G498" i="26"/>
  <c r="A500" i="26" l="1"/>
  <c r="B499" i="26"/>
  <c r="E499" i="26"/>
  <c r="F499" i="26"/>
  <c r="G499" i="26"/>
  <c r="C499" i="26"/>
  <c r="D499" i="26"/>
  <c r="B500" i="26" l="1"/>
  <c r="E500" i="26"/>
  <c r="G500" i="26"/>
  <c r="A501" i="26"/>
  <c r="C500" i="26"/>
  <c r="F500" i="26"/>
  <c r="D500" i="26"/>
  <c r="A502" i="26" l="1"/>
  <c r="B501" i="26"/>
  <c r="F501" i="26"/>
  <c r="D501" i="26"/>
  <c r="G501" i="26"/>
  <c r="C501" i="26"/>
  <c r="E501" i="26"/>
  <c r="C502" i="26" l="1"/>
  <c r="A503" i="26"/>
  <c r="F502" i="26"/>
  <c r="E502" i="26"/>
  <c r="B502" i="26"/>
  <c r="G502" i="26"/>
  <c r="D502" i="26"/>
  <c r="B503" i="26" l="1"/>
  <c r="D503" i="26"/>
  <c r="A504" i="26"/>
  <c r="F503" i="26"/>
  <c r="G503" i="26"/>
  <c r="C503" i="26"/>
  <c r="E503" i="26"/>
  <c r="E504" i="26" l="1"/>
  <c r="C504" i="26"/>
  <c r="F504" i="26"/>
  <c r="D504" i="26"/>
  <c r="B504" i="26"/>
  <c r="G504" i="26"/>
  <c r="A505" i="26"/>
  <c r="F505" i="26" l="1"/>
  <c r="A506" i="26"/>
  <c r="E505" i="26"/>
  <c r="D505" i="26"/>
  <c r="B505" i="26"/>
  <c r="C505" i="26"/>
  <c r="G505" i="26"/>
  <c r="G506" i="26" l="1"/>
  <c r="D506" i="26"/>
  <c r="F506" i="26"/>
  <c r="E506" i="26"/>
  <c r="C506" i="26"/>
  <c r="A507" i="26"/>
  <c r="B506" i="26"/>
  <c r="A508" i="26" l="1"/>
  <c r="B507" i="26"/>
  <c r="E507" i="26"/>
  <c r="F507" i="26"/>
  <c r="D507" i="26"/>
  <c r="G507" i="26"/>
  <c r="C507" i="26"/>
  <c r="E508" i="26" l="1"/>
  <c r="G508" i="26"/>
  <c r="F508" i="26"/>
  <c r="D508" i="26"/>
  <c r="B508" i="26"/>
  <c r="A509" i="26"/>
  <c r="C508" i="26"/>
  <c r="E509" i="26" l="1"/>
  <c r="B509" i="26"/>
  <c r="F509" i="26"/>
  <c r="D509" i="26"/>
  <c r="G509" i="26"/>
  <c r="C509" i="26"/>
  <c r="A510" i="26"/>
  <c r="E510" i="26" l="1"/>
  <c r="F510" i="26"/>
  <c r="D510" i="26"/>
  <c r="A511" i="26"/>
  <c r="G510" i="26"/>
  <c r="B510" i="26"/>
  <c r="C510" i="26"/>
  <c r="B511" i="26" l="1"/>
  <c r="F511" i="26"/>
  <c r="G511" i="26"/>
  <c r="C511" i="26"/>
  <c r="A512" i="26"/>
  <c r="E511" i="26"/>
  <c r="D511" i="26"/>
  <c r="G512" i="26" l="1"/>
  <c r="E512" i="26"/>
  <c r="F512" i="26"/>
  <c r="D512" i="26"/>
  <c r="C512" i="26"/>
  <c r="A513" i="26"/>
  <c r="B512" i="26"/>
  <c r="B513" i="26" l="1"/>
  <c r="F513" i="26"/>
  <c r="D513" i="26"/>
  <c r="E513" i="26"/>
  <c r="G513" i="26"/>
  <c r="C513" i="26"/>
  <c r="A514" i="26"/>
  <c r="F514" i="26" l="1"/>
  <c r="C514" i="26"/>
  <c r="D514" i="26"/>
  <c r="G514" i="26"/>
  <c r="A515" i="26"/>
  <c r="B514" i="26"/>
  <c r="E514" i="26"/>
  <c r="G515" i="26" l="1"/>
  <c r="E515" i="26"/>
  <c r="B515" i="26"/>
  <c r="A516" i="26"/>
  <c r="F515" i="26"/>
  <c r="D515" i="26"/>
  <c r="C515" i="26"/>
  <c r="G516" i="26" l="1"/>
  <c r="D516" i="26"/>
  <c r="F516" i="26"/>
  <c r="E516" i="26"/>
  <c r="C516" i="26"/>
  <c r="A517" i="26"/>
  <c r="B516" i="26"/>
  <c r="B517" i="26" l="1"/>
  <c r="D517" i="26"/>
  <c r="C517" i="26"/>
  <c r="A518" i="26"/>
  <c r="F517" i="26"/>
  <c r="G517" i="26"/>
  <c r="E517" i="26"/>
  <c r="G518" i="26" l="1"/>
  <c r="E518" i="26"/>
  <c r="B518" i="26"/>
  <c r="A519" i="26"/>
  <c r="F518" i="26"/>
  <c r="D518" i="26"/>
  <c r="C518" i="26"/>
  <c r="G519" i="26" l="1"/>
  <c r="E519" i="26"/>
  <c r="A520" i="26"/>
  <c r="B519" i="26"/>
  <c r="D519" i="26"/>
  <c r="F519" i="26"/>
  <c r="C519" i="26"/>
  <c r="G520" i="26" l="1"/>
  <c r="E520" i="26"/>
  <c r="F520" i="26"/>
  <c r="D520" i="26"/>
  <c r="C520" i="26"/>
  <c r="B520" i="26"/>
  <c r="A521" i="26"/>
  <c r="B521" i="26" l="1"/>
  <c r="C521" i="26"/>
  <c r="A522" i="26"/>
  <c r="E521" i="26"/>
  <c r="G521" i="26"/>
  <c r="F521" i="26"/>
  <c r="D521" i="26"/>
  <c r="F522" i="26" l="1"/>
  <c r="B522" i="26"/>
  <c r="D522" i="26"/>
  <c r="G522" i="26"/>
  <c r="C522" i="26"/>
  <c r="A523" i="26"/>
  <c r="E522" i="26"/>
  <c r="C523" i="26" l="1"/>
  <c r="F523" i="26"/>
  <c r="D523" i="26"/>
  <c r="G523" i="26"/>
  <c r="E523" i="26"/>
  <c r="B523" i="26"/>
  <c r="A524" i="26"/>
  <c r="C524" i="26" l="1"/>
  <c r="G524" i="26"/>
  <c r="A525" i="26"/>
  <c r="B524" i="26"/>
  <c r="D524" i="26"/>
  <c r="F524" i="26"/>
  <c r="E524" i="26"/>
  <c r="B525" i="26" l="1"/>
  <c r="D525" i="26"/>
  <c r="C525" i="26"/>
  <c r="A526" i="26"/>
  <c r="F525" i="26"/>
  <c r="E525" i="26"/>
  <c r="G525" i="26"/>
  <c r="G526" i="26" l="1"/>
  <c r="E526" i="26"/>
  <c r="B526" i="26"/>
  <c r="A527" i="26"/>
  <c r="F526" i="26"/>
  <c r="D526" i="26"/>
  <c r="C526" i="26"/>
  <c r="G527" i="26" l="1"/>
  <c r="D527" i="26"/>
  <c r="F527" i="26"/>
  <c r="B527" i="26"/>
  <c r="E527" i="26"/>
  <c r="C527" i="26"/>
  <c r="A528" i="26"/>
  <c r="C528" i="26" l="1"/>
  <c r="A529" i="26"/>
  <c r="B528" i="26"/>
  <c r="G528" i="26"/>
  <c r="E528" i="26"/>
  <c r="F528" i="26"/>
  <c r="D528" i="26"/>
  <c r="B529" i="26" l="1"/>
  <c r="C529" i="26"/>
  <c r="A530" i="26"/>
  <c r="E529" i="26"/>
  <c r="G529" i="26"/>
  <c r="F529" i="26"/>
  <c r="D529" i="26"/>
  <c r="C530" i="26" l="1"/>
  <c r="A531" i="26"/>
  <c r="B530" i="26"/>
  <c r="E530" i="26"/>
  <c r="F530" i="26"/>
  <c r="D530" i="26"/>
  <c r="G530" i="26"/>
  <c r="G531" i="26" l="1"/>
  <c r="E531" i="26"/>
  <c r="A532" i="26"/>
  <c r="B531" i="26"/>
  <c r="C531" i="26"/>
  <c r="F531" i="26"/>
  <c r="D531" i="26"/>
  <c r="G532" i="26" l="1"/>
  <c r="D532" i="26"/>
  <c r="F532" i="26"/>
  <c r="E532" i="26"/>
  <c r="C532" i="26"/>
  <c r="B532" i="26"/>
  <c r="A533" i="26"/>
  <c r="B533" i="26" l="1"/>
  <c r="D533" i="26"/>
  <c r="C533" i="26"/>
  <c r="A534" i="26"/>
  <c r="F533" i="26"/>
  <c r="G533" i="26"/>
  <c r="E533" i="26"/>
  <c r="G534" i="26" l="1"/>
  <c r="E534" i="26"/>
  <c r="B534" i="26"/>
  <c r="A535" i="26"/>
  <c r="F534" i="26"/>
  <c r="C534" i="26"/>
  <c r="D534" i="26"/>
  <c r="G535" i="26" l="1"/>
  <c r="E535" i="26"/>
  <c r="F535" i="26"/>
  <c r="B535" i="26"/>
  <c r="D535" i="26"/>
  <c r="C535" i="26"/>
  <c r="A536" i="26"/>
  <c r="C536" i="26" l="1"/>
  <c r="A537" i="26"/>
  <c r="B536" i="26"/>
  <c r="G536" i="26"/>
  <c r="E536" i="26"/>
  <c r="F536" i="26"/>
  <c r="D536" i="26"/>
  <c r="B537" i="26" l="1"/>
  <c r="C537" i="26"/>
  <c r="A538" i="26"/>
  <c r="E537" i="26"/>
  <c r="G537" i="26"/>
  <c r="F537" i="26"/>
  <c r="D537" i="26"/>
  <c r="F538" i="26" l="1"/>
  <c r="C538" i="26"/>
  <c r="D538" i="26"/>
  <c r="G538" i="26"/>
  <c r="A539" i="26"/>
  <c r="B538" i="26"/>
  <c r="E538" i="26"/>
  <c r="C539" i="26" l="1"/>
  <c r="F539" i="26"/>
  <c r="D539" i="26"/>
  <c r="G539" i="26"/>
  <c r="E539" i="26"/>
  <c r="B539" i="26"/>
  <c r="A540" i="26"/>
  <c r="C540" i="26" l="1"/>
  <c r="G540" i="26"/>
  <c r="A541" i="26"/>
  <c r="B540" i="26"/>
  <c r="D540" i="26"/>
  <c r="F540" i="26"/>
  <c r="E540" i="26"/>
  <c r="F541" i="26" l="1"/>
  <c r="C541" i="26"/>
  <c r="E541" i="26"/>
  <c r="G541" i="26"/>
  <c r="B541" i="26"/>
  <c r="D541" i="26"/>
  <c r="A542" i="26"/>
  <c r="C542" i="26" l="1"/>
  <c r="E542" i="26"/>
  <c r="A543" i="26"/>
  <c r="D542" i="26"/>
  <c r="F542" i="26"/>
  <c r="G542" i="26"/>
  <c r="B542" i="26"/>
  <c r="C543" i="26" l="1"/>
  <c r="A544" i="26"/>
  <c r="B543" i="26"/>
  <c r="G543" i="26"/>
  <c r="D543" i="26"/>
  <c r="F543" i="26"/>
  <c r="E543" i="26"/>
  <c r="G544" i="26" l="1"/>
  <c r="B544" i="26"/>
  <c r="F544" i="26"/>
  <c r="C544" i="26"/>
  <c r="E544" i="26"/>
  <c r="D544" i="26"/>
  <c r="A545" i="26"/>
  <c r="F545" i="26" l="1"/>
  <c r="A546" i="26"/>
  <c r="D545" i="26"/>
  <c r="G545" i="26"/>
  <c r="B545" i="26"/>
  <c r="C545" i="26"/>
  <c r="E545" i="26"/>
  <c r="C546" i="26" l="1"/>
  <c r="F546" i="26"/>
  <c r="B546" i="26"/>
  <c r="E546" i="26"/>
  <c r="G546" i="26"/>
  <c r="A547" i="26"/>
  <c r="D546" i="26"/>
  <c r="F547" i="26" l="1"/>
  <c r="A548" i="26"/>
  <c r="E547" i="26"/>
  <c r="C547" i="26"/>
  <c r="G547" i="26"/>
  <c r="D547" i="26"/>
  <c r="B547" i="26"/>
  <c r="D548" i="26" l="1"/>
  <c r="A549" i="26"/>
  <c r="F548" i="26"/>
  <c r="E548" i="26"/>
  <c r="B548" i="26"/>
  <c r="G548" i="26"/>
  <c r="C548" i="26"/>
  <c r="C549" i="26" l="1"/>
  <c r="G549" i="26"/>
  <c r="A550" i="26"/>
  <c r="B549" i="26"/>
  <c r="D549" i="26"/>
  <c r="E549" i="26"/>
  <c r="F549" i="26"/>
  <c r="G550" i="26" l="1"/>
  <c r="D550" i="26"/>
  <c r="E550" i="26"/>
  <c r="B550" i="26"/>
  <c r="A551" i="26"/>
  <c r="F550" i="26"/>
  <c r="C550" i="26"/>
  <c r="G551" i="26" l="1"/>
  <c r="B551" i="26"/>
  <c r="C551" i="26"/>
  <c r="D551" i="26"/>
  <c r="A552" i="26"/>
  <c r="E551" i="26"/>
  <c r="F551" i="26"/>
  <c r="B552" i="26" l="1"/>
  <c r="C552" i="26"/>
  <c r="F552" i="26"/>
  <c r="E552" i="26"/>
  <c r="G552" i="26"/>
  <c r="D552" i="26"/>
  <c r="A553" i="26"/>
  <c r="G553" i="26" l="1"/>
  <c r="F553" i="26"/>
  <c r="B553" i="26"/>
  <c r="C553" i="26"/>
  <c r="A554" i="26"/>
  <c r="D553" i="26"/>
  <c r="E553" i="26"/>
  <c r="B554" i="26" l="1"/>
  <c r="A555" i="26"/>
  <c r="G554" i="26"/>
  <c r="E554" i="26"/>
  <c r="D554" i="26"/>
  <c r="F554" i="26"/>
  <c r="C554" i="26"/>
  <c r="G555" i="26" l="1"/>
  <c r="B555" i="26"/>
  <c r="C555" i="26"/>
  <c r="F555" i="26"/>
  <c r="A556" i="26"/>
  <c r="E555" i="26"/>
  <c r="D555" i="26"/>
  <c r="F556" i="26" l="1"/>
  <c r="D556" i="26"/>
  <c r="B556" i="26"/>
  <c r="C556" i="26"/>
  <c r="A557" i="26"/>
  <c r="E556" i="26"/>
  <c r="G556" i="26"/>
  <c r="C557" i="26" l="1"/>
  <c r="G557" i="26"/>
  <c r="D557" i="26"/>
  <c r="A558" i="26"/>
  <c r="B557" i="26"/>
  <c r="E557" i="26"/>
  <c r="F557" i="26"/>
  <c r="G558" i="26" l="1"/>
  <c r="D558" i="26"/>
  <c r="E558" i="26"/>
  <c r="B558" i="26"/>
  <c r="C558" i="26"/>
  <c r="A559" i="26"/>
  <c r="F558" i="26"/>
  <c r="C559" i="26" l="1"/>
  <c r="D559" i="26"/>
  <c r="A560" i="26"/>
  <c r="E559" i="26"/>
  <c r="F559" i="26"/>
  <c r="G559" i="26"/>
  <c r="B559" i="26"/>
  <c r="A561" i="26" l="1"/>
  <c r="B560" i="26"/>
  <c r="E560" i="26"/>
  <c r="G560" i="26"/>
  <c r="D560" i="26"/>
  <c r="C560" i="26"/>
  <c r="F560" i="26"/>
  <c r="G561" i="26" l="1"/>
  <c r="F561" i="26"/>
  <c r="B561" i="26"/>
  <c r="C561" i="26"/>
  <c r="A562" i="26"/>
  <c r="E561" i="26"/>
  <c r="D561" i="26"/>
  <c r="B562" i="26" l="1"/>
  <c r="A563" i="26"/>
  <c r="E562" i="26"/>
  <c r="G562" i="26"/>
  <c r="D562" i="26"/>
  <c r="C562" i="26"/>
  <c r="F562" i="26"/>
  <c r="G563" i="26" l="1"/>
  <c r="B563" i="26"/>
  <c r="C563" i="26"/>
  <c r="F563" i="26"/>
  <c r="D563" i="26"/>
  <c r="A564" i="26"/>
  <c r="E563" i="26"/>
  <c r="F564" i="26" l="1"/>
  <c r="D564" i="26"/>
  <c r="B564" i="26"/>
  <c r="C564" i="26"/>
  <c r="E564" i="26"/>
  <c r="A565" i="26"/>
  <c r="G564" i="26"/>
  <c r="C565" i="26" l="1"/>
  <c r="G565" i="26"/>
  <c r="A566" i="26"/>
  <c r="B565" i="26"/>
  <c r="E565" i="26"/>
  <c r="D565" i="26"/>
  <c r="F565" i="26"/>
  <c r="G566" i="26" l="1"/>
  <c r="D566" i="26"/>
  <c r="E566" i="26"/>
  <c r="B566" i="26"/>
  <c r="A567" i="26"/>
  <c r="F566" i="26"/>
  <c r="C566" i="26"/>
  <c r="G567" i="26" l="1"/>
  <c r="B567" i="26"/>
  <c r="D567" i="26"/>
  <c r="A568" i="26"/>
  <c r="F567" i="26"/>
  <c r="C567" i="26"/>
  <c r="E567" i="26"/>
  <c r="B568" i="26" l="1"/>
  <c r="D568" i="26"/>
  <c r="A569" i="26"/>
  <c r="C568" i="26"/>
  <c r="F568" i="26"/>
  <c r="E568" i="26"/>
  <c r="G568" i="26"/>
  <c r="G569" i="26" l="1"/>
  <c r="F569" i="26"/>
  <c r="C569" i="26"/>
  <c r="D569" i="26"/>
  <c r="B569" i="26"/>
  <c r="A570" i="26"/>
  <c r="E569" i="26"/>
  <c r="G570" i="26" l="1"/>
  <c r="B570" i="26"/>
  <c r="E570" i="26"/>
  <c r="C570" i="26"/>
  <c r="D570" i="26"/>
  <c r="F570" i="26"/>
  <c r="B13" i="17" l="1"/>
  <c r="C20" i="36" l="1"/>
  <c r="B42" i="18"/>
  <c r="E20" i="3"/>
  <c r="B12" i="17" l="1"/>
  <c r="C23" i="36" s="1"/>
  <c r="B5" i="33"/>
  <c r="E5" i="33" s="1"/>
  <c r="D20" i="36"/>
  <c r="D23" i="36" s="1"/>
  <c r="E30" i="3"/>
  <c r="H69" i="3" s="1"/>
  <c r="B74" i="18" s="1"/>
  <c r="B78" i="18" s="1"/>
  <c r="I20" i="3"/>
  <c r="I30" i="3" s="1"/>
  <c r="I68" i="3" s="1"/>
  <c r="H20" i="3"/>
  <c r="H30" i="3" s="1"/>
  <c r="H68" i="3" s="1"/>
  <c r="B15" i="20" l="1"/>
  <c r="B7" i="33"/>
  <c r="E7" i="33" s="1"/>
  <c r="B5" i="45" s="1"/>
  <c r="I7" i="41"/>
  <c r="B11" i="32"/>
  <c r="B10" i="33" l="1"/>
  <c r="E10" i="33" s="1"/>
  <c r="B6" i="45" s="1"/>
  <c r="E8" i="8"/>
  <c r="S5" i="8"/>
  <c r="S8" i="8" l="1"/>
  <c r="E26" i="8" s="1"/>
  <c r="C7" i="17" s="1"/>
  <c r="N19" i="8"/>
  <c r="N22" i="8" s="1"/>
  <c r="E32" i="8" s="1"/>
  <c r="F12" i="8"/>
  <c r="F15" i="8" s="1"/>
  <c r="E28" i="8" s="1"/>
  <c r="F19" i="8"/>
  <c r="F22" i="8" s="1"/>
  <c r="E31" i="8" s="1"/>
  <c r="E29" i="8" l="1"/>
  <c r="D6" i="41" s="1"/>
  <c r="C9" i="32"/>
  <c r="C18" i="17"/>
  <c r="C14" i="33"/>
  <c r="F14" i="33" s="1"/>
  <c r="D8" i="36"/>
  <c r="C17" i="17"/>
  <c r="D20" i="35" s="1"/>
  <c r="C13" i="33"/>
  <c r="F13" i="33" s="1"/>
  <c r="C17" i="33" l="1"/>
  <c r="F17" i="33" l="1"/>
  <c r="C7" i="45" s="1"/>
  <c r="F8" i="8"/>
  <c r="T5" i="8"/>
  <c r="T8" i="8" s="1"/>
  <c r="F26" i="8" s="1"/>
  <c r="D7" i="17" s="1"/>
  <c r="E8" i="36" l="1"/>
  <c r="G12" i="8"/>
  <c r="G15" i="8" s="1"/>
  <c r="F28" i="8" s="1"/>
  <c r="G19" i="8"/>
  <c r="G22" i="8" s="1"/>
  <c r="F31" i="8" s="1"/>
  <c r="O19" i="8"/>
  <c r="O22" i="8" s="1"/>
  <c r="F32" i="8" s="1"/>
  <c r="F29" i="8" l="1"/>
  <c r="E6" i="41" s="1"/>
  <c r="D9" i="32"/>
  <c r="D14" i="33"/>
  <c r="G14" i="33" s="1"/>
  <c r="D18" i="17"/>
  <c r="D17" i="17"/>
  <c r="D13" i="33"/>
  <c r="G13" i="33" s="1"/>
  <c r="J12" i="8"/>
  <c r="J15" i="8" s="1"/>
  <c r="F27" i="8" s="1"/>
  <c r="D8" i="32" l="1"/>
  <c r="D51" i="18"/>
  <c r="D17" i="33"/>
  <c r="G17" i="33" s="1"/>
  <c r="E20" i="35"/>
  <c r="D7" i="45" l="1"/>
  <c r="D8" i="8" l="1"/>
  <c r="B26" i="20" s="1"/>
  <c r="J18" i="20" l="1"/>
  <c r="J14" i="20"/>
  <c r="J9" i="20"/>
  <c r="J13" i="20"/>
  <c r="J17" i="20"/>
  <c r="J20" i="20"/>
  <c r="J10" i="20"/>
  <c r="J23" i="20"/>
  <c r="J7" i="20"/>
  <c r="J11" i="20"/>
  <c r="J5" i="20"/>
  <c r="J16" i="20"/>
  <c r="J27" i="20"/>
  <c r="J6" i="20"/>
  <c r="J21" i="20"/>
  <c r="J25" i="20"/>
  <c r="J12" i="20"/>
  <c r="J15" i="20"/>
  <c r="J8" i="20"/>
  <c r="J24" i="20"/>
  <c r="J26" i="20"/>
  <c r="J22" i="20"/>
  <c r="J19" i="20"/>
  <c r="C8" i="36"/>
  <c r="M19" i="8"/>
  <c r="M22" i="8" s="1"/>
  <c r="D32" i="8" s="1"/>
  <c r="E19" i="8"/>
  <c r="E22" i="8" s="1"/>
  <c r="D31" i="8" s="1"/>
  <c r="E12" i="8"/>
  <c r="H12" i="8" s="1"/>
  <c r="E15" i="8" l="1"/>
  <c r="D28" i="8" s="1"/>
  <c r="D29" i="8" s="1"/>
  <c r="C6" i="41" s="1"/>
  <c r="I12" i="8"/>
  <c r="I15" i="8" s="1"/>
  <c r="E27" i="8" s="1"/>
  <c r="B17" i="17"/>
  <c r="B13" i="33"/>
  <c r="E13" i="33" s="1"/>
  <c r="B18" i="17"/>
  <c r="B18" i="20" s="1"/>
  <c r="B14" i="33"/>
  <c r="E14" i="33" s="1"/>
  <c r="H15" i="8"/>
  <c r="D27" i="8" s="1"/>
  <c r="B51" i="18" s="1"/>
  <c r="B8" i="32" l="1"/>
  <c r="C8" i="32"/>
  <c r="C51" i="18"/>
  <c r="B17" i="33"/>
  <c r="E17" i="33" s="1"/>
  <c r="C20" i="35"/>
  <c r="B17" i="20"/>
  <c r="D30" i="8"/>
  <c r="B9" i="32"/>
  <c r="B7" i="45" l="1"/>
  <c r="B27" i="17"/>
  <c r="B10" i="20" s="1"/>
  <c r="E30" i="8"/>
  <c r="B47" i="18"/>
  <c r="B48" i="18" s="1"/>
  <c r="F30" i="8" l="1"/>
  <c r="C47" i="18"/>
  <c r="C48" i="18" s="1"/>
  <c r="C27" i="17"/>
  <c r="I6" i="41"/>
  <c r="B20" i="20"/>
  <c r="B21" i="20" s="1"/>
  <c r="J6" i="41" l="1"/>
  <c r="G11" i="20"/>
  <c r="G6" i="20"/>
  <c r="G10" i="20"/>
  <c r="G21" i="20"/>
  <c r="G18" i="20"/>
  <c r="G8" i="20"/>
  <c r="G13" i="20"/>
  <c r="G7" i="20"/>
  <c r="G16" i="20"/>
  <c r="G14" i="20"/>
  <c r="G17" i="20"/>
  <c r="G12" i="20"/>
  <c r="G19" i="20"/>
  <c r="G9" i="20"/>
  <c r="G15" i="20"/>
  <c r="G26" i="20"/>
  <c r="G22" i="20"/>
  <c r="G24" i="20"/>
  <c r="G23" i="20"/>
  <c r="G25" i="20"/>
  <c r="G5" i="20"/>
  <c r="G20" i="20"/>
  <c r="G27" i="20"/>
  <c r="D27" i="17"/>
  <c r="D47" i="18"/>
  <c r="D48" i="18" s="1"/>
  <c r="K6" i="41" l="1"/>
  <c r="B31" i="41" l="1"/>
  <c r="J10" i="26" l="1"/>
  <c r="B30" i="41" l="1"/>
  <c r="B8" i="26" l="1"/>
  <c r="C15" i="26" s="1"/>
  <c r="F15" i="26" s="1"/>
  <c r="C17" i="26" l="1"/>
  <c r="G17" i="26" l="1"/>
  <c r="G18" i="26" l="1"/>
  <c r="C23" i="26"/>
  <c r="D23" i="26" l="1"/>
  <c r="G23" i="26" l="1"/>
  <c r="E23" i="26"/>
  <c r="H23" i="26" l="1"/>
  <c r="F23" i="26"/>
  <c r="C24" i="26" s="1"/>
  <c r="D24" i="26" l="1"/>
  <c r="E24" i="26" l="1"/>
  <c r="G24" i="26"/>
  <c r="H24" i="26" l="1"/>
  <c r="F24" i="26"/>
  <c r="C25" i="26" s="1"/>
  <c r="D25" i="26" l="1"/>
  <c r="E25" i="26" l="1"/>
  <c r="G25" i="26"/>
  <c r="H25" i="26" l="1"/>
  <c r="F25" i="26"/>
  <c r="C26" i="26" s="1"/>
  <c r="D26" i="26" l="1"/>
  <c r="E26" i="26" l="1"/>
  <c r="G26" i="26"/>
  <c r="F26" i="26" l="1"/>
  <c r="C27" i="26" s="1"/>
  <c r="H26" i="26"/>
  <c r="D27" i="26" l="1"/>
  <c r="E27" i="26" l="1"/>
  <c r="G27" i="26"/>
  <c r="H27" i="26" l="1"/>
  <c r="F27" i="26"/>
  <c r="C28" i="26" s="1"/>
  <c r="D28" i="26" l="1"/>
  <c r="E28" i="26" l="1"/>
  <c r="G28" i="26"/>
  <c r="F28" i="26" l="1"/>
  <c r="C29" i="26" s="1"/>
  <c r="H28" i="26"/>
  <c r="D29" i="26" l="1"/>
  <c r="E29" i="26" l="1"/>
  <c r="G29" i="26"/>
  <c r="H29" i="26" l="1"/>
  <c r="F29" i="26"/>
  <c r="C30" i="26" s="1"/>
  <c r="D30" i="26" l="1"/>
  <c r="E30" i="26" l="1"/>
  <c r="G30" i="26"/>
  <c r="H30" i="26" l="1"/>
  <c r="F30" i="26"/>
  <c r="C31" i="26" s="1"/>
  <c r="D31" i="26" l="1"/>
  <c r="E31" i="26" l="1"/>
  <c r="G31" i="26"/>
  <c r="F31" i="26" l="1"/>
  <c r="C32" i="26" s="1"/>
  <c r="H31" i="26"/>
  <c r="D32" i="26" l="1"/>
  <c r="E32" i="26" l="1"/>
  <c r="G32" i="26"/>
  <c r="H32" i="26" l="1"/>
  <c r="F32" i="26"/>
  <c r="C33" i="26" s="1"/>
  <c r="D33" i="26" l="1"/>
  <c r="E33" i="26" l="1"/>
  <c r="G33" i="26"/>
  <c r="H33" i="26" l="1"/>
  <c r="F33" i="26"/>
  <c r="C34" i="26" s="1"/>
  <c r="D34" i="26" l="1"/>
  <c r="E34" i="26" l="1"/>
  <c r="G34" i="26"/>
  <c r="J9" i="26" l="1"/>
  <c r="J11" i="26" s="1"/>
  <c r="B31" i="17" s="1"/>
  <c r="H34" i="26"/>
  <c r="F34" i="26"/>
  <c r="B70" i="18" s="1"/>
  <c r="C16" i="41" l="1"/>
  <c r="B71" i="18"/>
  <c r="C35" i="26"/>
  <c r="B19" i="33"/>
  <c r="E19" i="33" s="1"/>
  <c r="C15" i="41"/>
  <c r="B11" i="20"/>
  <c r="B12" i="20" s="1"/>
  <c r="C10" i="35"/>
  <c r="C29" i="35" s="1"/>
  <c r="B24" i="33" l="1"/>
  <c r="B27" i="33" s="1"/>
  <c r="B25" i="34" s="1"/>
  <c r="D35" i="26"/>
  <c r="H6" i="20"/>
  <c r="I6" i="20" s="1"/>
  <c r="H8" i="20"/>
  <c r="I8" i="20" s="1"/>
  <c r="H20" i="20"/>
  <c r="I20" i="20" s="1"/>
  <c r="H19" i="20"/>
  <c r="I19" i="20" s="1"/>
  <c r="H24" i="20"/>
  <c r="I24" i="20" s="1"/>
  <c r="H26" i="20"/>
  <c r="I26" i="20" s="1"/>
  <c r="B23" i="45"/>
  <c r="H9" i="20"/>
  <c r="I9" i="20" s="1"/>
  <c r="H18" i="20"/>
  <c r="I18" i="20" s="1"/>
  <c r="H22" i="20"/>
  <c r="I22" i="20" s="1"/>
  <c r="H14" i="20"/>
  <c r="I14" i="20" s="1"/>
  <c r="H17" i="20"/>
  <c r="I17" i="20" s="1"/>
  <c r="H15" i="20"/>
  <c r="I15" i="20" s="1"/>
  <c r="H25" i="20"/>
  <c r="I25" i="20" s="1"/>
  <c r="H23" i="20"/>
  <c r="I23" i="20" s="1"/>
  <c r="H11" i="20"/>
  <c r="I11" i="20" s="1"/>
  <c r="H10" i="20"/>
  <c r="I10" i="20" s="1"/>
  <c r="H16" i="20"/>
  <c r="I16" i="20" s="1"/>
  <c r="H13" i="20"/>
  <c r="I13" i="20" s="1"/>
  <c r="H21" i="20"/>
  <c r="I21" i="20" s="1"/>
  <c r="H5" i="20"/>
  <c r="I5" i="20" s="1"/>
  <c r="H7" i="20"/>
  <c r="I7" i="20" s="1"/>
  <c r="H27" i="20"/>
  <c r="I27" i="20" s="1"/>
  <c r="H12" i="20"/>
  <c r="I12" i="20" s="1"/>
  <c r="E35" i="26" l="1"/>
  <c r="G35" i="26"/>
  <c r="B29" i="33" l="1"/>
  <c r="B8" i="45"/>
  <c r="B10" i="45" s="1"/>
  <c r="H35" i="26"/>
  <c r="F35" i="26"/>
  <c r="C36" i="26" s="1"/>
  <c r="D36" i="26" l="1"/>
  <c r="B10" i="32"/>
  <c r="B12" i="32" s="1"/>
  <c r="B43" i="18"/>
  <c r="B44" i="18" s="1"/>
  <c r="B8" i="17"/>
  <c r="B9" i="17" s="1"/>
  <c r="C9" i="36" l="1"/>
  <c r="C14" i="36" s="1"/>
  <c r="C26" i="36" s="1"/>
  <c r="C30" i="36" s="1"/>
  <c r="I5" i="41"/>
  <c r="I8" i="41" s="1"/>
  <c r="B14" i="32"/>
  <c r="B19" i="32"/>
  <c r="D20" i="32" s="1"/>
  <c r="E36" i="26"/>
  <c r="G36" i="26"/>
  <c r="B21" i="32" l="1"/>
  <c r="B6" i="38"/>
  <c r="B8" i="38" s="1"/>
  <c r="F36" i="26"/>
  <c r="C37" i="26" s="1"/>
  <c r="H36" i="26"/>
  <c r="C19" i="35"/>
  <c r="C21" i="35" s="1"/>
  <c r="C24" i="35" s="1"/>
  <c r="C26" i="35" s="1"/>
  <c r="B25" i="17"/>
  <c r="B28" i="17" l="1"/>
  <c r="B106" i="18" s="1"/>
  <c r="B102" i="18"/>
  <c r="C33" i="35"/>
  <c r="C32" i="35"/>
  <c r="D21" i="32"/>
  <c r="D7" i="38"/>
  <c r="D8" i="38" s="1"/>
  <c r="D37" i="26"/>
  <c r="E37" i="26" l="1"/>
  <c r="G37" i="26"/>
  <c r="B103" i="18"/>
  <c r="B32" i="17"/>
  <c r="B34" i="17" s="1"/>
  <c r="C5" i="41"/>
  <c r="C7" i="41" s="1"/>
  <c r="C8" i="41" l="1"/>
  <c r="C9" i="41" s="1"/>
  <c r="F37" i="26"/>
  <c r="C38" i="26" s="1"/>
  <c r="H37" i="26"/>
  <c r="D38" i="26" l="1"/>
  <c r="B35" i="17"/>
  <c r="B62" i="18" l="1"/>
  <c r="B63" i="18" s="1"/>
  <c r="E38" i="26"/>
  <c r="G38" i="26"/>
  <c r="B52" i="18" l="1"/>
  <c r="B53" i="18" s="1"/>
  <c r="B81" i="18"/>
  <c r="B82" i="18" s="1"/>
  <c r="H38" i="26"/>
  <c r="F38" i="26"/>
  <c r="C39" i="26" s="1"/>
  <c r="B101" i="18" l="1"/>
  <c r="B29" i="41"/>
  <c r="B36" i="41" s="1"/>
  <c r="B39" i="41" s="1"/>
  <c r="B40" i="41" s="1"/>
  <c r="B41" i="41" s="1"/>
  <c r="B97" i="18"/>
  <c r="B100" i="18"/>
  <c r="D39" i="26"/>
  <c r="B96" i="18" l="1"/>
  <c r="B84" i="18"/>
  <c r="B105" i="18" s="1"/>
  <c r="B55" i="18"/>
  <c r="B95" i="18" s="1"/>
  <c r="I9" i="41"/>
  <c r="C10" i="41" s="1"/>
  <c r="E39" i="26"/>
  <c r="G39" i="26"/>
  <c r="C12" i="41" l="1"/>
  <c r="C14" i="41" s="1"/>
  <c r="C17" i="41" s="1"/>
  <c r="B56" i="18"/>
  <c r="H39" i="26"/>
  <c r="F39" i="26"/>
  <c r="C40" i="26" s="1"/>
  <c r="B94" i="18" l="1"/>
  <c r="B107" i="18"/>
  <c r="B98" i="18"/>
  <c r="B85" i="18"/>
  <c r="B99" i="18"/>
  <c r="D40" i="26"/>
  <c r="E40" i="26" l="1"/>
  <c r="G40" i="26"/>
  <c r="F40" i="26" l="1"/>
  <c r="C41" i="26" s="1"/>
  <c r="H40" i="26"/>
  <c r="D41" i="26" l="1"/>
  <c r="E41" i="26" l="1"/>
  <c r="G41" i="26"/>
  <c r="H41" i="26" l="1"/>
  <c r="F41" i="26"/>
  <c r="C42" i="26" s="1"/>
  <c r="D42" i="26" l="1"/>
  <c r="E42" i="26" l="1"/>
  <c r="G42" i="26"/>
  <c r="H42" i="26" l="1"/>
  <c r="F42" i="26"/>
  <c r="C43" i="26" s="1"/>
  <c r="D43" i="26" l="1"/>
  <c r="E43" i="26" l="1"/>
  <c r="G43" i="26"/>
  <c r="F43" i="26" l="1"/>
  <c r="C44" i="26" s="1"/>
  <c r="H43" i="26"/>
  <c r="D44" i="26" l="1"/>
  <c r="E44" i="26" l="1"/>
  <c r="G44" i="26"/>
  <c r="H44" i="26" l="1"/>
  <c r="F44" i="26"/>
  <c r="C45" i="26" s="1"/>
  <c r="D45" i="26" l="1"/>
  <c r="E45" i="26" l="1"/>
  <c r="G45" i="26"/>
  <c r="F45" i="26" l="1"/>
  <c r="C46" i="26" s="1"/>
  <c r="H45" i="26"/>
  <c r="D46" i="26" l="1"/>
  <c r="E46" i="26" l="1"/>
  <c r="G46" i="26"/>
  <c r="K9" i="26" l="1"/>
  <c r="K11" i="26" s="1"/>
  <c r="C31" i="17" s="1"/>
  <c r="F46" i="26"/>
  <c r="H46" i="26"/>
  <c r="C70" i="18" l="1"/>
  <c r="C47" i="26"/>
  <c r="D15" i="41"/>
  <c r="D10" i="35"/>
  <c r="D29" i="35" s="1"/>
  <c r="C19" i="33"/>
  <c r="F19" i="33" s="1"/>
  <c r="D16" i="41" l="1"/>
  <c r="C71" i="18"/>
  <c r="C24" i="33"/>
  <c r="D47" i="26"/>
  <c r="E47" i="26" l="1"/>
  <c r="G47" i="26"/>
  <c r="C27" i="33"/>
  <c r="C25" i="34" s="1"/>
  <c r="C29" i="33" l="1"/>
  <c r="C8" i="45"/>
  <c r="C10" i="45" s="1"/>
  <c r="C10" i="32"/>
  <c r="C12" i="32" s="1"/>
  <c r="C14" i="32" s="1"/>
  <c r="H47" i="26"/>
  <c r="F47" i="26"/>
  <c r="C48" i="26" s="1"/>
  <c r="C43" i="18" l="1"/>
  <c r="C44" i="18" s="1"/>
  <c r="C8" i="17"/>
  <c r="D48" i="26"/>
  <c r="C9" i="17" l="1"/>
  <c r="C25" i="17" s="1"/>
  <c r="D9" i="36"/>
  <c r="D14" i="36" s="1"/>
  <c r="D26" i="36" s="1"/>
  <c r="D30" i="36" s="1"/>
  <c r="E48" i="26"/>
  <c r="G48" i="26"/>
  <c r="J5" i="41"/>
  <c r="J8" i="41" s="1"/>
  <c r="H48" i="26" l="1"/>
  <c r="F48" i="26"/>
  <c r="C49" i="26" s="1"/>
  <c r="D19" i="35"/>
  <c r="D21" i="35" s="1"/>
  <c r="D24" i="35" s="1"/>
  <c r="D26" i="35" s="1"/>
  <c r="D33" i="35" l="1"/>
  <c r="D32" i="35"/>
  <c r="C28" i="17"/>
  <c r="C106" i="18" s="1"/>
  <c r="C102" i="18"/>
  <c r="D49" i="26"/>
  <c r="E49" i="26" l="1"/>
  <c r="G49" i="26"/>
  <c r="D5" i="41"/>
  <c r="D7" i="41" s="1"/>
  <c r="C103" i="18"/>
  <c r="C32" i="17"/>
  <c r="C34" i="17" l="1"/>
  <c r="D8" i="41" s="1"/>
  <c r="D9" i="41" s="1"/>
  <c r="H49" i="26"/>
  <c r="F49" i="26"/>
  <c r="C50" i="26" s="1"/>
  <c r="D50" i="26" l="1"/>
  <c r="C35" i="17"/>
  <c r="C62" i="18" l="1"/>
  <c r="E50" i="26"/>
  <c r="G50" i="26"/>
  <c r="C63" i="18" l="1"/>
  <c r="C97" i="18" s="1"/>
  <c r="H50" i="26"/>
  <c r="F50" i="26"/>
  <c r="C51" i="26" s="1"/>
  <c r="C81" i="18" l="1"/>
  <c r="C100" i="18" s="1"/>
  <c r="C52" i="18"/>
  <c r="C53" i="18" s="1"/>
  <c r="D51" i="26"/>
  <c r="C82" i="18" l="1"/>
  <c r="C84" i="18" s="1"/>
  <c r="C105" i="18" s="1"/>
  <c r="C101" i="18"/>
  <c r="C55" i="18"/>
  <c r="C95" i="18" s="1"/>
  <c r="C96" i="18"/>
  <c r="E51" i="26"/>
  <c r="G51" i="26"/>
  <c r="J9" i="41" l="1"/>
  <c r="D10" i="41" s="1"/>
  <c r="D12" i="41" s="1"/>
  <c r="D14" i="41" s="1"/>
  <c r="D17" i="41" s="1"/>
  <c r="C56" i="18"/>
  <c r="C107" i="18" s="1"/>
  <c r="H51" i="26"/>
  <c r="F51" i="26"/>
  <c r="C52" i="26" s="1"/>
  <c r="C99" i="18" l="1"/>
  <c r="C98" i="18"/>
  <c r="C94" i="18"/>
  <c r="C85" i="18"/>
  <c r="D52" i="26"/>
  <c r="E52" i="26" l="1"/>
  <c r="G52" i="26"/>
  <c r="F52" i="26" l="1"/>
  <c r="C53" i="26" s="1"/>
  <c r="H52" i="26"/>
  <c r="D53" i="26" l="1"/>
  <c r="E53" i="26" l="1"/>
  <c r="G53" i="26"/>
  <c r="H53" i="26" l="1"/>
  <c r="F53" i="26"/>
  <c r="C54" i="26" s="1"/>
  <c r="D54" i="26" l="1"/>
  <c r="E54" i="26" l="1"/>
  <c r="G54" i="26"/>
  <c r="H54" i="26" l="1"/>
  <c r="F54" i="26"/>
  <c r="C55" i="26" s="1"/>
  <c r="D55" i="26" l="1"/>
  <c r="E55" i="26" l="1"/>
  <c r="G55" i="26"/>
  <c r="F55" i="26" l="1"/>
  <c r="C56" i="26" s="1"/>
  <c r="H55" i="26"/>
  <c r="D56" i="26" l="1"/>
  <c r="E56" i="26" l="1"/>
  <c r="G56" i="26"/>
  <c r="F56" i="26" l="1"/>
  <c r="C57" i="26" s="1"/>
  <c r="H56" i="26"/>
  <c r="D57" i="26" l="1"/>
  <c r="E57" i="26" l="1"/>
  <c r="G57" i="26"/>
  <c r="H57" i="26" l="1"/>
  <c r="F57" i="26"/>
  <c r="C58" i="26" s="1"/>
  <c r="D58" i="26" l="1"/>
  <c r="E58" i="26" l="1"/>
  <c r="G58" i="26"/>
  <c r="L9" i="26" l="1"/>
  <c r="L11" i="26" s="1"/>
  <c r="D31" i="17" s="1"/>
  <c r="H58" i="26"/>
  <c r="F58" i="26"/>
  <c r="D70" i="18" s="1"/>
  <c r="E16" i="41" s="1"/>
  <c r="D71" i="18" l="1"/>
  <c r="C59" i="26"/>
  <c r="E15" i="41"/>
  <c r="D19" i="33"/>
  <c r="G19" i="33" s="1"/>
  <c r="E10" i="35"/>
  <c r="E29" i="35" s="1"/>
  <c r="D24" i="33" l="1"/>
  <c r="D59" i="26"/>
  <c r="E59" i="26" l="1"/>
  <c r="G59" i="26"/>
  <c r="D27" i="33"/>
  <c r="D25" i="34" s="1"/>
  <c r="D10" i="32" l="1"/>
  <c r="D12" i="32" s="1"/>
  <c r="D14" i="32" s="1"/>
  <c r="D8" i="45"/>
  <c r="D10" i="45" s="1"/>
  <c r="D29" i="33"/>
  <c r="H59" i="26"/>
  <c r="F59" i="26"/>
  <c r="C60" i="26" s="1"/>
  <c r="D60" i="26" l="1"/>
  <c r="D43" i="18"/>
  <c r="D44" i="18" s="1"/>
  <c r="D8" i="17"/>
  <c r="D9" i="17" l="1"/>
  <c r="D25" i="17" s="1"/>
  <c r="E9" i="36"/>
  <c r="E14" i="36" s="1"/>
  <c r="E26" i="36" s="1"/>
  <c r="E30" i="36" s="1"/>
  <c r="K5" i="41"/>
  <c r="K8" i="41" s="1"/>
  <c r="E60" i="26"/>
  <c r="G60" i="26"/>
  <c r="F60" i="26" l="1"/>
  <c r="C61" i="26" s="1"/>
  <c r="H60" i="26"/>
  <c r="E19" i="35"/>
  <c r="E21" i="35" s="1"/>
  <c r="E24" i="35" s="1"/>
  <c r="E26" i="35" s="1"/>
  <c r="E33" i="35" l="1"/>
  <c r="E32" i="35"/>
  <c r="D102" i="18"/>
  <c r="D28" i="17"/>
  <c r="D106" i="18" s="1"/>
  <c r="D61" i="26"/>
  <c r="D103" i="18" l="1"/>
  <c r="D32" i="17"/>
  <c r="E5" i="41"/>
  <c r="E7" i="41" s="1"/>
  <c r="E61" i="26"/>
  <c r="G61" i="26"/>
  <c r="H61" i="26" l="1"/>
  <c r="F61" i="26"/>
  <c r="C62" i="26" s="1"/>
  <c r="D34" i="17"/>
  <c r="E8" i="41" s="1"/>
  <c r="E9" i="41" s="1"/>
  <c r="D62" i="26" l="1"/>
  <c r="D35" i="17"/>
  <c r="D62" i="18" l="1"/>
  <c r="E62" i="26"/>
  <c r="G62" i="26"/>
  <c r="F62" i="26" l="1"/>
  <c r="C63" i="26" s="1"/>
  <c r="H62" i="26"/>
  <c r="D63" i="18"/>
  <c r="D97" i="18" s="1"/>
  <c r="D52" i="18" l="1"/>
  <c r="D53" i="18" s="1"/>
  <c r="D81" i="18"/>
  <c r="D100" i="18" s="1"/>
  <c r="D63" i="26"/>
  <c r="D96" i="18" l="1"/>
  <c r="D101" i="18"/>
  <c r="D82" i="18"/>
  <c r="K9" i="41"/>
  <c r="E10" i="41" s="1"/>
  <c r="E12" i="41" s="1"/>
  <c r="E14" i="41" s="1"/>
  <c r="E17" i="41" s="1"/>
  <c r="D55" i="18"/>
  <c r="D95" i="18" s="1"/>
  <c r="E63" i="26"/>
  <c r="G63" i="26"/>
  <c r="F23" i="41" l="1"/>
  <c r="F63" i="26"/>
  <c r="C64" i="26" s="1"/>
  <c r="H63" i="26"/>
  <c r="D56" i="18"/>
  <c r="D84" i="18"/>
  <c r="D105" i="18" s="1"/>
  <c r="D94" i="18" l="1"/>
  <c r="D107" i="18"/>
  <c r="D85" i="18"/>
  <c r="D98" i="18"/>
  <c r="D99" i="18"/>
  <c r="D64" i="26"/>
  <c r="E64" i="26" l="1"/>
  <c r="G64" i="26"/>
  <c r="F64" i="26" l="1"/>
  <c r="C65" i="26" s="1"/>
  <c r="H64" i="26"/>
  <c r="D65" i="26" l="1"/>
  <c r="E65" i="26" l="1"/>
  <c r="G65" i="26"/>
  <c r="H65" i="26" l="1"/>
  <c r="F65" i="26"/>
  <c r="C66" i="26" s="1"/>
  <c r="D66" i="26" l="1"/>
  <c r="E66" i="26" l="1"/>
  <c r="G66" i="26"/>
  <c r="F66" i="26" l="1"/>
  <c r="C67" i="26" s="1"/>
  <c r="H66" i="26"/>
  <c r="D67" i="26" l="1"/>
  <c r="E67" i="26" l="1"/>
  <c r="G67" i="26"/>
  <c r="F67" i="26" l="1"/>
  <c r="C68" i="26" s="1"/>
  <c r="H67" i="26"/>
  <c r="D68" i="26" l="1"/>
  <c r="E68" i="26" l="1"/>
  <c r="G68" i="26"/>
  <c r="F68" i="26" l="1"/>
  <c r="C69" i="26" s="1"/>
  <c r="H68" i="26"/>
  <c r="D69" i="26" l="1"/>
  <c r="E69" i="26" l="1"/>
  <c r="G69" i="26"/>
  <c r="H69" i="26" l="1"/>
  <c r="F69" i="26"/>
  <c r="C70" i="26" s="1"/>
  <c r="D70" i="26" l="1"/>
  <c r="E70" i="26" l="1"/>
  <c r="G70" i="26"/>
  <c r="F70" i="26" l="1"/>
  <c r="C71" i="26" s="1"/>
  <c r="H70" i="26"/>
  <c r="D71" i="26" l="1"/>
  <c r="E71" i="26" l="1"/>
  <c r="G71" i="26"/>
  <c r="H71" i="26" l="1"/>
  <c r="F71" i="26"/>
  <c r="C72" i="26" s="1"/>
  <c r="D72" i="26" l="1"/>
  <c r="E72" i="26" l="1"/>
  <c r="G72" i="26"/>
  <c r="H72" i="26" l="1"/>
  <c r="F72" i="26"/>
  <c r="C73" i="26" s="1"/>
  <c r="D73" i="26" l="1"/>
  <c r="E73" i="26" l="1"/>
  <c r="G73" i="26"/>
  <c r="F73" i="26" l="1"/>
  <c r="C74" i="26" s="1"/>
  <c r="H73" i="26"/>
  <c r="D74" i="26" l="1"/>
  <c r="E74" i="26" l="1"/>
  <c r="G74" i="26"/>
  <c r="F74" i="26" l="1"/>
  <c r="C75" i="26" s="1"/>
  <c r="H74" i="26"/>
  <c r="D75" i="26" l="1"/>
  <c r="E75" i="26" l="1"/>
  <c r="G75" i="26"/>
  <c r="H75" i="26" l="1"/>
  <c r="F75" i="26"/>
  <c r="C76" i="26" s="1"/>
  <c r="D76" i="26" l="1"/>
  <c r="E76" i="26" l="1"/>
  <c r="G76" i="26"/>
  <c r="H76" i="26" l="1"/>
  <c r="F76" i="26"/>
  <c r="C77" i="26" s="1"/>
  <c r="D77" i="26" l="1"/>
  <c r="E77" i="26" l="1"/>
  <c r="G77" i="26"/>
  <c r="F77" i="26" l="1"/>
  <c r="C78" i="26" s="1"/>
  <c r="H77" i="26"/>
  <c r="D78" i="26" l="1"/>
  <c r="E78" i="26" l="1"/>
  <c r="G78" i="26"/>
  <c r="H78" i="26" l="1"/>
  <c r="F78" i="26"/>
  <c r="C79" i="26" s="1"/>
  <c r="D79" i="26" l="1"/>
  <c r="E79" i="26" l="1"/>
  <c r="G79" i="26"/>
  <c r="H79" i="26" l="1"/>
  <c r="F79" i="26"/>
  <c r="C80" i="26" s="1"/>
  <c r="D80" i="26" l="1"/>
  <c r="E80" i="26" l="1"/>
  <c r="G80" i="26"/>
  <c r="H80" i="26" l="1"/>
  <c r="F80" i="26"/>
  <c r="C81" i="26" s="1"/>
  <c r="D81" i="26" l="1"/>
  <c r="E81" i="26" l="1"/>
  <c r="G81" i="26"/>
  <c r="F81" i="26" l="1"/>
  <c r="C82" i="26" s="1"/>
  <c r="H81" i="26"/>
  <c r="D82" i="26" l="1"/>
  <c r="E82" i="26" l="1"/>
  <c r="G82" i="26"/>
  <c r="H82" i="26" l="1"/>
  <c r="F82" i="26"/>
  <c r="C83" i="26" s="1"/>
  <c r="D83" i="26" l="1"/>
  <c r="E83" i="26" l="1"/>
  <c r="G83" i="26"/>
  <c r="F83" i="26" l="1"/>
  <c r="C84" i="26" s="1"/>
  <c r="H83" i="26"/>
  <c r="D84" i="26" l="1"/>
  <c r="E84" i="26" l="1"/>
  <c r="G84" i="26"/>
  <c r="F84" i="26" l="1"/>
  <c r="C85" i="26" s="1"/>
  <c r="H84" i="26"/>
  <c r="D85" i="26" l="1"/>
  <c r="E85" i="26" l="1"/>
  <c r="G85" i="26"/>
  <c r="F85" i="26" l="1"/>
  <c r="C86" i="26" s="1"/>
  <c r="H85" i="26"/>
  <c r="D86" i="26" l="1"/>
  <c r="E86" i="26" l="1"/>
  <c r="G86" i="26"/>
  <c r="H86" i="26" l="1"/>
  <c r="F86" i="26"/>
  <c r="C87" i="26" s="1"/>
  <c r="D87" i="26" l="1"/>
  <c r="E87" i="26" l="1"/>
  <c r="G87" i="26"/>
  <c r="F87" i="26" l="1"/>
  <c r="C88" i="26" s="1"/>
  <c r="H87" i="26"/>
  <c r="D88" i="26" l="1"/>
  <c r="E88" i="26" l="1"/>
  <c r="G88" i="26"/>
  <c r="F88" i="26" l="1"/>
  <c r="C89" i="26" s="1"/>
  <c r="H88" i="26"/>
  <c r="D89" i="26" l="1"/>
  <c r="E89" i="26" l="1"/>
  <c r="G89" i="26"/>
  <c r="H89" i="26" l="1"/>
  <c r="F89" i="26"/>
  <c r="C90" i="26" s="1"/>
  <c r="D90" i="26" l="1"/>
  <c r="E90" i="26" l="1"/>
  <c r="G90" i="26"/>
  <c r="H90" i="26" l="1"/>
  <c r="F90" i="26"/>
  <c r="C91" i="26" s="1"/>
  <c r="D91" i="26" l="1"/>
  <c r="E91" i="26" l="1"/>
  <c r="G91" i="26"/>
  <c r="H91" i="26" l="1"/>
  <c r="F91" i="26"/>
  <c r="C92" i="26" s="1"/>
  <c r="D92" i="26" l="1"/>
  <c r="E92" i="26" l="1"/>
  <c r="G92" i="26"/>
  <c r="F92" i="26" l="1"/>
  <c r="C93" i="26" s="1"/>
  <c r="H92" i="26"/>
  <c r="D93" i="26" l="1"/>
  <c r="E93" i="26" l="1"/>
  <c r="G93" i="26"/>
  <c r="F93" i="26" l="1"/>
  <c r="C94" i="26" s="1"/>
  <c r="H93" i="26"/>
  <c r="D94" i="26" l="1"/>
  <c r="E94" i="26" l="1"/>
  <c r="G94" i="26"/>
  <c r="H94" i="26" l="1"/>
  <c r="F94" i="26"/>
  <c r="C95" i="26" s="1"/>
  <c r="D95" i="26" l="1"/>
  <c r="E95" i="26" l="1"/>
  <c r="G95" i="26"/>
  <c r="F95" i="26" l="1"/>
  <c r="C96" i="26" s="1"/>
  <c r="H95" i="26"/>
  <c r="D96" i="26" l="1"/>
  <c r="E96" i="26" l="1"/>
  <c r="G96" i="26"/>
  <c r="H96" i="26" l="1"/>
  <c r="F96" i="26"/>
  <c r="C97" i="26" s="1"/>
  <c r="D97" i="26" l="1"/>
  <c r="E97" i="26" l="1"/>
  <c r="G97" i="26"/>
  <c r="F97" i="26" l="1"/>
  <c r="C98" i="26" s="1"/>
  <c r="H97" i="26"/>
  <c r="D98" i="26" l="1"/>
  <c r="E98" i="26" l="1"/>
  <c r="G98" i="26"/>
  <c r="F98" i="26" l="1"/>
  <c r="C99" i="26" s="1"/>
  <c r="H98" i="26"/>
  <c r="D99" i="26" l="1"/>
  <c r="E99" i="26" l="1"/>
  <c r="G99" i="26"/>
  <c r="F99" i="26" l="1"/>
  <c r="C100" i="26" s="1"/>
  <c r="H99" i="26"/>
  <c r="D100" i="26" l="1"/>
  <c r="E100" i="26" l="1"/>
  <c r="G100" i="26"/>
  <c r="F100" i="26" l="1"/>
  <c r="C101" i="26" s="1"/>
  <c r="H100" i="26"/>
  <c r="D101" i="26" l="1"/>
  <c r="E101" i="26" l="1"/>
  <c r="G101" i="26"/>
  <c r="H101" i="26" l="1"/>
  <c r="F101" i="26"/>
  <c r="C102" i="26" s="1"/>
  <c r="D102" i="26" l="1"/>
  <c r="E102" i="26" l="1"/>
  <c r="G102" i="26"/>
  <c r="F102" i="26" l="1"/>
  <c r="C103" i="26" s="1"/>
  <c r="H102" i="26"/>
  <c r="D103" i="26" l="1"/>
  <c r="E103" i="26" l="1"/>
  <c r="G103" i="26"/>
  <c r="H103" i="26" l="1"/>
  <c r="F103" i="26"/>
  <c r="C104" i="26" s="1"/>
  <c r="D104" i="26" l="1"/>
  <c r="E104" i="26" l="1"/>
  <c r="G104" i="26"/>
  <c r="H104" i="26" l="1"/>
  <c r="F104" i="26"/>
  <c r="C105" i="26" s="1"/>
  <c r="D105" i="26" l="1"/>
  <c r="E105" i="26" l="1"/>
  <c r="G105" i="26"/>
  <c r="H105" i="26" l="1"/>
  <c r="F105" i="26"/>
  <c r="C106" i="26" s="1"/>
  <c r="D106" i="26" l="1"/>
  <c r="E106" i="26" l="1"/>
  <c r="G106" i="26"/>
  <c r="F106" i="26" l="1"/>
  <c r="C107" i="26" s="1"/>
  <c r="H106" i="26"/>
  <c r="D107" i="26" l="1"/>
  <c r="E107" i="26" l="1"/>
  <c r="G107" i="26"/>
  <c r="H107" i="26" l="1"/>
  <c r="F107" i="26"/>
  <c r="C108" i="26" s="1"/>
  <c r="D108" i="26" l="1"/>
  <c r="E108" i="26" l="1"/>
  <c r="G108" i="26"/>
  <c r="H108" i="26" l="1"/>
  <c r="F108" i="26"/>
  <c r="C109" i="26" s="1"/>
  <c r="D109" i="26" l="1"/>
  <c r="E109" i="26" l="1"/>
  <c r="G109" i="26"/>
  <c r="F109" i="26" l="1"/>
  <c r="C110" i="26" s="1"/>
  <c r="H109" i="26"/>
  <c r="D110" i="26" l="1"/>
  <c r="E110" i="26" l="1"/>
  <c r="G110" i="26"/>
  <c r="H110" i="26" l="1"/>
  <c r="F110" i="26"/>
  <c r="C111" i="26" s="1"/>
  <c r="D111" i="26" l="1"/>
  <c r="E111" i="26" l="1"/>
  <c r="G111" i="26"/>
  <c r="F111" i="26" l="1"/>
  <c r="C112" i="26" s="1"/>
  <c r="H111" i="26"/>
  <c r="D112" i="26" l="1"/>
  <c r="E112" i="26" l="1"/>
  <c r="G112" i="26"/>
  <c r="F112" i="26" l="1"/>
  <c r="C113" i="26" s="1"/>
  <c r="H112" i="26"/>
  <c r="D113" i="26" l="1"/>
  <c r="E113" i="26" l="1"/>
  <c r="G113" i="26"/>
  <c r="F113" i="26" l="1"/>
  <c r="C114" i="26" s="1"/>
  <c r="H113" i="26"/>
  <c r="D114" i="26" l="1"/>
  <c r="E114" i="26" l="1"/>
  <c r="G114" i="26"/>
  <c r="H114" i="26" l="1"/>
  <c r="F114" i="26"/>
  <c r="C115" i="26" s="1"/>
  <c r="D115" i="26" l="1"/>
  <c r="E115" i="26" l="1"/>
  <c r="G115" i="26"/>
  <c r="F115" i="26" l="1"/>
  <c r="C116" i="26" s="1"/>
  <c r="H115" i="26"/>
  <c r="D116" i="26" l="1"/>
  <c r="E116" i="26" l="1"/>
  <c r="G116" i="26"/>
  <c r="H116" i="26" l="1"/>
  <c r="F116" i="26"/>
  <c r="C117" i="26" s="1"/>
  <c r="D117" i="26" l="1"/>
  <c r="E117" i="26" l="1"/>
  <c r="G117" i="26"/>
  <c r="F117" i="26" l="1"/>
  <c r="C118" i="26" s="1"/>
  <c r="H117" i="26"/>
  <c r="D118" i="26" l="1"/>
  <c r="E118" i="26" l="1"/>
  <c r="G118" i="26"/>
  <c r="H118" i="26" l="1"/>
  <c r="F118" i="26"/>
  <c r="C119" i="26" s="1"/>
  <c r="D119" i="26" l="1"/>
  <c r="E119" i="26" l="1"/>
  <c r="G119" i="26"/>
  <c r="F119" i="26" l="1"/>
  <c r="C120" i="26" s="1"/>
  <c r="H119" i="26"/>
  <c r="D120" i="26" l="1"/>
  <c r="E120" i="26" l="1"/>
  <c r="G120" i="26"/>
  <c r="H120" i="26" l="1"/>
  <c r="F120" i="26"/>
  <c r="C121" i="26" s="1"/>
  <c r="D121" i="26" l="1"/>
  <c r="E121" i="26" l="1"/>
  <c r="G121" i="26"/>
  <c r="F121" i="26" l="1"/>
  <c r="C122" i="26" s="1"/>
  <c r="H121" i="26"/>
  <c r="D122" i="26" l="1"/>
  <c r="E122" i="26" l="1"/>
  <c r="G122" i="26"/>
  <c r="H122" i="26" l="1"/>
  <c r="F122" i="26"/>
  <c r="C123" i="26" s="1"/>
  <c r="D123" i="26" l="1"/>
  <c r="E123" i="26" l="1"/>
  <c r="G123" i="26"/>
  <c r="F123" i="26" l="1"/>
  <c r="C124" i="26" s="1"/>
  <c r="H123" i="26"/>
  <c r="D124" i="26" l="1"/>
  <c r="E124" i="26" l="1"/>
  <c r="G124" i="26"/>
  <c r="H124" i="26" l="1"/>
  <c r="F124" i="26"/>
  <c r="C125" i="26" s="1"/>
  <c r="D125" i="26" l="1"/>
  <c r="E125" i="26" l="1"/>
  <c r="G125" i="26"/>
  <c r="F125" i="26" l="1"/>
  <c r="C126" i="26" s="1"/>
  <c r="H125" i="26"/>
  <c r="D126" i="26" l="1"/>
  <c r="E126" i="26" l="1"/>
  <c r="G126" i="26"/>
  <c r="H126" i="26" l="1"/>
  <c r="F126" i="26"/>
  <c r="C127" i="26" s="1"/>
  <c r="D127" i="26" l="1"/>
  <c r="E127" i="26" l="1"/>
  <c r="G127" i="26"/>
  <c r="F127" i="26" l="1"/>
  <c r="C128" i="26" s="1"/>
  <c r="H127" i="26"/>
  <c r="D128" i="26" l="1"/>
  <c r="E128" i="26" l="1"/>
  <c r="G128" i="26"/>
  <c r="H128" i="26" l="1"/>
  <c r="F128" i="26"/>
  <c r="C129" i="26" s="1"/>
  <c r="D129" i="26" l="1"/>
  <c r="E129" i="26" l="1"/>
  <c r="G129" i="26"/>
  <c r="F129" i="26" l="1"/>
  <c r="C130" i="26" s="1"/>
  <c r="H129" i="26"/>
  <c r="D130" i="26" l="1"/>
  <c r="E130" i="26" l="1"/>
  <c r="G130" i="26"/>
  <c r="H130" i="26" l="1"/>
  <c r="F130" i="26"/>
  <c r="C131" i="26" s="1"/>
  <c r="D131" i="26" l="1"/>
  <c r="E131" i="26" l="1"/>
  <c r="G131" i="26"/>
  <c r="F131" i="26" l="1"/>
  <c r="C132" i="26" s="1"/>
  <c r="H131" i="26"/>
  <c r="D132" i="26" l="1"/>
  <c r="E132" i="26" l="1"/>
  <c r="G132" i="26"/>
  <c r="H132" i="26" l="1"/>
  <c r="F132" i="26"/>
  <c r="C133" i="26" s="1"/>
  <c r="D133" i="26" l="1"/>
  <c r="E133" i="26" l="1"/>
  <c r="G133" i="26"/>
  <c r="F133" i="26" l="1"/>
  <c r="C134" i="26" s="1"/>
  <c r="H133" i="26"/>
  <c r="D134" i="26" l="1"/>
  <c r="E134" i="26" l="1"/>
  <c r="G134" i="26"/>
  <c r="H134" i="26" l="1"/>
  <c r="F134" i="26"/>
  <c r="C135" i="26" s="1"/>
  <c r="D135" i="26" l="1"/>
  <c r="E135" i="26" l="1"/>
  <c r="G135" i="26"/>
  <c r="H135" i="26" l="1"/>
  <c r="F135" i="26"/>
  <c r="C136" i="26" s="1"/>
  <c r="D136" i="26" l="1"/>
  <c r="E136" i="26" l="1"/>
  <c r="G136" i="26"/>
  <c r="F136" i="26" l="1"/>
  <c r="C137" i="26" s="1"/>
  <c r="H136" i="26"/>
  <c r="D137" i="26" l="1"/>
  <c r="E137" i="26" l="1"/>
  <c r="G137" i="26"/>
  <c r="H137" i="26" l="1"/>
  <c r="F137" i="26"/>
  <c r="C138" i="26" s="1"/>
  <c r="D138" i="26" l="1"/>
  <c r="E138" i="26" l="1"/>
  <c r="G138" i="26"/>
  <c r="F138" i="26" l="1"/>
  <c r="C139" i="26" s="1"/>
  <c r="H138" i="26"/>
  <c r="D139" i="26" l="1"/>
  <c r="E139" i="26" l="1"/>
  <c r="G139" i="26"/>
  <c r="H139" i="26" l="1"/>
  <c r="F139" i="26"/>
  <c r="C140" i="26" s="1"/>
  <c r="D140" i="26" l="1"/>
  <c r="E140" i="26" l="1"/>
  <c r="G140" i="26"/>
  <c r="F140" i="26" l="1"/>
  <c r="C141" i="26" s="1"/>
  <c r="H140" i="26"/>
  <c r="D141" i="26" l="1"/>
  <c r="E141" i="26" l="1"/>
  <c r="G141" i="26"/>
  <c r="H141" i="26" l="1"/>
  <c r="F141" i="26"/>
  <c r="C142" i="26" s="1"/>
  <c r="D142" i="26" l="1"/>
  <c r="E142" i="26" l="1"/>
  <c r="G142" i="26"/>
  <c r="H142" i="26" l="1"/>
  <c r="H143" i="26" s="1"/>
  <c r="H144" i="26" s="1"/>
  <c r="H145" i="26" s="1"/>
  <c r="H146" i="26" s="1"/>
  <c r="H147" i="26" s="1"/>
  <c r="H148" i="26" s="1"/>
  <c r="H149" i="26" s="1"/>
  <c r="H150" i="26" s="1"/>
  <c r="H151" i="26" s="1"/>
  <c r="H152" i="26" s="1"/>
  <c r="H153" i="26" s="1"/>
  <c r="H154" i="26" s="1"/>
  <c r="H155" i="26" s="1"/>
  <c r="H156" i="26" s="1"/>
  <c r="H157" i="26" s="1"/>
  <c r="H158" i="26" s="1"/>
  <c r="H159" i="26" s="1"/>
  <c r="H160" i="26" s="1"/>
  <c r="H161" i="26" s="1"/>
  <c r="H162" i="26" s="1"/>
  <c r="H163" i="26" s="1"/>
  <c r="H164" i="26" s="1"/>
  <c r="H165" i="26" s="1"/>
  <c r="H166" i="26" s="1"/>
  <c r="H167" i="26" s="1"/>
  <c r="H168" i="26" s="1"/>
  <c r="H169" i="26" s="1"/>
  <c r="H170" i="26" s="1"/>
  <c r="H171" i="26" s="1"/>
  <c r="H172" i="26" s="1"/>
  <c r="H173" i="26" s="1"/>
  <c r="H174" i="26" s="1"/>
  <c r="H175" i="26" s="1"/>
  <c r="H176" i="26" s="1"/>
  <c r="H177" i="26" s="1"/>
  <c r="H178" i="26" s="1"/>
  <c r="H179" i="26" s="1"/>
  <c r="H180" i="26" s="1"/>
  <c r="H181" i="26" s="1"/>
  <c r="H182" i="26" s="1"/>
  <c r="H183" i="26" s="1"/>
  <c r="H184" i="26" s="1"/>
  <c r="H185" i="26" s="1"/>
  <c r="H186" i="26" s="1"/>
  <c r="H187" i="26" s="1"/>
  <c r="H188" i="26" s="1"/>
  <c r="H189" i="26" s="1"/>
  <c r="H190" i="26" s="1"/>
  <c r="H191" i="26" s="1"/>
  <c r="H192" i="26" s="1"/>
  <c r="H193" i="26" s="1"/>
  <c r="H194" i="26" s="1"/>
  <c r="H195" i="26" s="1"/>
  <c r="H196" i="26" s="1"/>
  <c r="H197" i="26" s="1"/>
  <c r="H198" i="26" s="1"/>
  <c r="H199" i="26" s="1"/>
  <c r="H200" i="26" s="1"/>
  <c r="H201" i="26" s="1"/>
  <c r="H202" i="26" s="1"/>
  <c r="H203" i="26" s="1"/>
  <c r="H204" i="26" s="1"/>
  <c r="H205" i="26" s="1"/>
  <c r="H206" i="26" s="1"/>
  <c r="H207" i="26" s="1"/>
  <c r="H208" i="26" s="1"/>
  <c r="H209" i="26" s="1"/>
  <c r="H210" i="26" s="1"/>
  <c r="H211" i="26" s="1"/>
  <c r="H212" i="26" s="1"/>
  <c r="H213" i="26" s="1"/>
  <c r="H214" i="26" s="1"/>
  <c r="H215" i="26" s="1"/>
  <c r="H216" i="26" s="1"/>
  <c r="H217" i="26" s="1"/>
  <c r="H218" i="26" s="1"/>
  <c r="H219" i="26" s="1"/>
  <c r="H220" i="26" s="1"/>
  <c r="H221" i="26" s="1"/>
  <c r="H222" i="26" s="1"/>
  <c r="H223" i="26" s="1"/>
  <c r="H224" i="26" s="1"/>
  <c r="H225" i="26" s="1"/>
  <c r="H226" i="26" s="1"/>
  <c r="H227" i="26" s="1"/>
  <c r="H228" i="26" s="1"/>
  <c r="H229" i="26" s="1"/>
  <c r="H230" i="26" s="1"/>
  <c r="H231" i="26" s="1"/>
  <c r="H232" i="26" s="1"/>
  <c r="H233" i="26" s="1"/>
  <c r="H234" i="26" s="1"/>
  <c r="H235" i="26" s="1"/>
  <c r="H236" i="26" s="1"/>
  <c r="H237" i="26" s="1"/>
  <c r="H238" i="26" s="1"/>
  <c r="H239" i="26" s="1"/>
  <c r="H240" i="26" s="1"/>
  <c r="H241" i="26" s="1"/>
  <c r="H242" i="26" s="1"/>
  <c r="H243" i="26" s="1"/>
  <c r="H244" i="26" s="1"/>
  <c r="H245" i="26" s="1"/>
  <c r="H246" i="26" s="1"/>
  <c r="H247" i="26" s="1"/>
  <c r="H248" i="26" s="1"/>
  <c r="H249" i="26" s="1"/>
  <c r="H250" i="26" s="1"/>
  <c r="H251" i="26" s="1"/>
  <c r="H252" i="26" s="1"/>
  <c r="H253" i="26" s="1"/>
  <c r="H254" i="26" s="1"/>
  <c r="H255" i="26" s="1"/>
  <c r="H256" i="26" s="1"/>
  <c r="H257" i="26" s="1"/>
  <c r="H258" i="26" s="1"/>
  <c r="H259" i="26" s="1"/>
  <c r="H260" i="26" s="1"/>
  <c r="H261" i="26" s="1"/>
  <c r="H262" i="26" s="1"/>
  <c r="H263" i="26" s="1"/>
  <c r="H264" i="26" s="1"/>
  <c r="H265" i="26" s="1"/>
  <c r="H266" i="26" s="1"/>
  <c r="H267" i="26" s="1"/>
  <c r="H268" i="26" s="1"/>
  <c r="H269" i="26" s="1"/>
  <c r="H270" i="26" s="1"/>
  <c r="H271" i="26" s="1"/>
  <c r="H272" i="26" s="1"/>
  <c r="H273" i="26" s="1"/>
  <c r="H274" i="26" s="1"/>
  <c r="H275" i="26" s="1"/>
  <c r="H276" i="26" s="1"/>
  <c r="H277" i="26" s="1"/>
  <c r="H278" i="26" s="1"/>
  <c r="H279" i="26" s="1"/>
  <c r="H280" i="26" s="1"/>
  <c r="H281" i="26" s="1"/>
  <c r="H282" i="26" s="1"/>
  <c r="H283" i="26" s="1"/>
  <c r="H284" i="26" s="1"/>
  <c r="H285" i="26" s="1"/>
  <c r="H286" i="26" s="1"/>
  <c r="H287" i="26" s="1"/>
  <c r="H288" i="26" s="1"/>
  <c r="H289" i="26" s="1"/>
  <c r="H290" i="26" s="1"/>
  <c r="H291" i="26" s="1"/>
  <c r="H292" i="26" s="1"/>
  <c r="H293" i="26" s="1"/>
  <c r="H294" i="26" s="1"/>
  <c r="H295" i="26" s="1"/>
  <c r="H296" i="26" s="1"/>
  <c r="H297" i="26" s="1"/>
  <c r="H298" i="26" s="1"/>
  <c r="H299" i="26" s="1"/>
  <c r="H300" i="26" s="1"/>
  <c r="H301" i="26" s="1"/>
  <c r="H302" i="26" s="1"/>
  <c r="H303" i="26" s="1"/>
  <c r="H304" i="26" s="1"/>
  <c r="H305" i="26" s="1"/>
  <c r="H306" i="26" s="1"/>
  <c r="H307" i="26" s="1"/>
  <c r="H308" i="26" s="1"/>
  <c r="H309" i="26" s="1"/>
  <c r="H310" i="26" s="1"/>
  <c r="H311" i="26" s="1"/>
  <c r="H312" i="26" s="1"/>
  <c r="H313" i="26" s="1"/>
  <c r="H314" i="26" s="1"/>
  <c r="H315" i="26" s="1"/>
  <c r="H316" i="26" s="1"/>
  <c r="H317" i="26" s="1"/>
  <c r="H318" i="26" s="1"/>
  <c r="H319" i="26" s="1"/>
  <c r="H320" i="26" s="1"/>
  <c r="H321" i="26" s="1"/>
  <c r="H322" i="26" s="1"/>
  <c r="H323" i="26" s="1"/>
  <c r="H324" i="26" s="1"/>
  <c r="H325" i="26" s="1"/>
  <c r="H326" i="26" s="1"/>
  <c r="H327" i="26" s="1"/>
  <c r="H328" i="26" s="1"/>
  <c r="H329" i="26" s="1"/>
  <c r="H330" i="26" s="1"/>
  <c r="H331" i="26" s="1"/>
  <c r="H332" i="26" s="1"/>
  <c r="H333" i="26" s="1"/>
  <c r="H334" i="26" s="1"/>
  <c r="H335" i="26" s="1"/>
  <c r="H336" i="26" s="1"/>
  <c r="H337" i="26" s="1"/>
  <c r="H338" i="26" s="1"/>
  <c r="H339" i="26" s="1"/>
  <c r="H340" i="26" s="1"/>
  <c r="H341" i="26" s="1"/>
  <c r="H342" i="26" s="1"/>
  <c r="H343" i="26" s="1"/>
  <c r="H344" i="26" s="1"/>
  <c r="H345" i="26" s="1"/>
  <c r="H346" i="26" s="1"/>
  <c r="H347" i="26" s="1"/>
  <c r="H348" i="26" s="1"/>
  <c r="H349" i="26" s="1"/>
  <c r="H350" i="26" s="1"/>
  <c r="H351" i="26" s="1"/>
  <c r="H352" i="26" s="1"/>
  <c r="H353" i="26" s="1"/>
  <c r="H354" i="26" s="1"/>
  <c r="H355" i="26" s="1"/>
  <c r="H356" i="26" s="1"/>
  <c r="H357" i="26" s="1"/>
  <c r="H358" i="26" s="1"/>
  <c r="H359" i="26" s="1"/>
  <c r="H360" i="26" s="1"/>
  <c r="H361" i="26" s="1"/>
  <c r="H362" i="26" s="1"/>
  <c r="H363" i="26" s="1"/>
  <c r="H364" i="26" s="1"/>
  <c r="H365" i="26" s="1"/>
  <c r="H366" i="26" s="1"/>
  <c r="H367" i="26" s="1"/>
  <c r="H368" i="26" s="1"/>
  <c r="H369" i="26" s="1"/>
  <c r="H370" i="26" s="1"/>
  <c r="H371" i="26" s="1"/>
  <c r="H372" i="26" s="1"/>
  <c r="H373" i="26" s="1"/>
  <c r="H374" i="26" s="1"/>
  <c r="H375" i="26" s="1"/>
  <c r="H376" i="26" s="1"/>
  <c r="H377" i="26" s="1"/>
  <c r="H378" i="26" s="1"/>
  <c r="H379" i="26" s="1"/>
  <c r="H380" i="26" s="1"/>
  <c r="H381" i="26" s="1"/>
  <c r="H382" i="26" s="1"/>
  <c r="H383" i="26" s="1"/>
  <c r="H384" i="26" s="1"/>
  <c r="H385" i="26" s="1"/>
  <c r="H386" i="26" s="1"/>
  <c r="H387" i="26" s="1"/>
  <c r="H388" i="26" s="1"/>
  <c r="H389" i="26" s="1"/>
  <c r="H390" i="26" s="1"/>
  <c r="H391" i="26" s="1"/>
  <c r="H392" i="26" s="1"/>
  <c r="H393" i="26" s="1"/>
  <c r="H394" i="26" s="1"/>
  <c r="H395" i="26" s="1"/>
  <c r="H396" i="26" s="1"/>
  <c r="H397" i="26" s="1"/>
  <c r="H398" i="26" s="1"/>
  <c r="H399" i="26" s="1"/>
  <c r="H400" i="26" s="1"/>
  <c r="H401" i="26" s="1"/>
  <c r="H402" i="26" s="1"/>
  <c r="H403" i="26" s="1"/>
  <c r="H404" i="26" s="1"/>
  <c r="H405" i="26" s="1"/>
  <c r="H406" i="26" s="1"/>
  <c r="H407" i="26" s="1"/>
  <c r="H408" i="26" s="1"/>
  <c r="H409" i="26" s="1"/>
  <c r="H410" i="26" s="1"/>
  <c r="H411" i="26" s="1"/>
  <c r="H412" i="26" s="1"/>
  <c r="H413" i="26" s="1"/>
  <c r="H414" i="26" s="1"/>
  <c r="H415" i="26" s="1"/>
  <c r="H416" i="26" s="1"/>
  <c r="H417" i="26" s="1"/>
  <c r="H418" i="26" s="1"/>
  <c r="H419" i="26" s="1"/>
  <c r="H420" i="26" s="1"/>
  <c r="H421" i="26" s="1"/>
  <c r="H422" i="26" s="1"/>
  <c r="H423" i="26" s="1"/>
  <c r="H424" i="26" s="1"/>
  <c r="H425" i="26" s="1"/>
  <c r="H426" i="26" s="1"/>
  <c r="H427" i="26" s="1"/>
  <c r="H428" i="26" s="1"/>
  <c r="H429" i="26" s="1"/>
  <c r="H430" i="26" s="1"/>
  <c r="H431" i="26" s="1"/>
  <c r="H432" i="26" s="1"/>
  <c r="H433" i="26" s="1"/>
  <c r="H434" i="26" s="1"/>
  <c r="H435" i="26" s="1"/>
  <c r="H436" i="26" s="1"/>
  <c r="H437" i="26" s="1"/>
  <c r="H438" i="26" s="1"/>
  <c r="H439" i="26" s="1"/>
  <c r="H440" i="26" s="1"/>
  <c r="H441" i="26" s="1"/>
  <c r="H442" i="26" s="1"/>
  <c r="H443" i="26" s="1"/>
  <c r="H444" i="26" s="1"/>
  <c r="H445" i="26" s="1"/>
  <c r="H446" i="26" s="1"/>
  <c r="H447" i="26" s="1"/>
  <c r="H448" i="26" s="1"/>
  <c r="H449" i="26" s="1"/>
  <c r="H450" i="26" s="1"/>
  <c r="H451" i="26" s="1"/>
  <c r="H452" i="26" s="1"/>
  <c r="H453" i="26" s="1"/>
  <c r="H454" i="26" s="1"/>
  <c r="H455" i="26" s="1"/>
  <c r="H456" i="26" s="1"/>
  <c r="H457" i="26" s="1"/>
  <c r="H458" i="26" s="1"/>
  <c r="H459" i="26" s="1"/>
  <c r="H460" i="26" s="1"/>
  <c r="H461" i="26" s="1"/>
  <c r="H462" i="26" s="1"/>
  <c r="H463" i="26" s="1"/>
  <c r="H464" i="26" s="1"/>
  <c r="H465" i="26" s="1"/>
  <c r="H466" i="26" s="1"/>
  <c r="H467" i="26" s="1"/>
  <c r="H468" i="26" s="1"/>
  <c r="H469" i="26" s="1"/>
  <c r="H470" i="26" s="1"/>
  <c r="H471" i="26" s="1"/>
  <c r="H472" i="26" s="1"/>
  <c r="H473" i="26" s="1"/>
  <c r="H474" i="26" s="1"/>
  <c r="H475" i="26" s="1"/>
  <c r="H476" i="26" s="1"/>
  <c r="H477" i="26" s="1"/>
  <c r="H478" i="26" s="1"/>
  <c r="H479" i="26" s="1"/>
  <c r="H480" i="26" s="1"/>
  <c r="H481" i="26" s="1"/>
  <c r="H482" i="26" s="1"/>
  <c r="H483" i="26" s="1"/>
  <c r="H484" i="26" s="1"/>
  <c r="H485" i="26" s="1"/>
  <c r="H486" i="26" s="1"/>
  <c r="H487" i="26" s="1"/>
  <c r="H488" i="26" s="1"/>
  <c r="H489" i="26" s="1"/>
  <c r="H490" i="26" s="1"/>
  <c r="H491" i="26" s="1"/>
  <c r="H492" i="26" s="1"/>
  <c r="H493" i="26" s="1"/>
  <c r="H494" i="26" s="1"/>
  <c r="H495" i="26" s="1"/>
  <c r="H496" i="26" s="1"/>
  <c r="H497" i="26" s="1"/>
  <c r="H498" i="26" s="1"/>
  <c r="H499" i="26" s="1"/>
  <c r="H500" i="26" s="1"/>
  <c r="H501" i="26" s="1"/>
  <c r="H502" i="26" s="1"/>
  <c r="H503" i="26" s="1"/>
  <c r="H504" i="26" s="1"/>
  <c r="H505" i="26" s="1"/>
  <c r="H506" i="26" s="1"/>
  <c r="H507" i="26" s="1"/>
  <c r="H508" i="26" s="1"/>
  <c r="H509" i="26" s="1"/>
  <c r="H510" i="26" s="1"/>
  <c r="H511" i="26" s="1"/>
  <c r="F142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15" authorId="0" shapeId="0" xr:uid="{978633F9-6EC7-4CBA-83DF-1F467CD45A83}">
      <text>
        <r>
          <rPr>
            <sz val="11"/>
            <color rgb="FF000000"/>
            <rFont val="Tahoma"/>
            <family val="2"/>
          </rPr>
          <t>NB: per le start- up innovative possono essere previste delle aliquote agevolate.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3" authorId="0" shapeId="0" xr:uid="{11D6C9D9-2494-4670-BA3D-49A416D88A4B}">
      <text>
        <r>
          <rPr>
            <sz val="9"/>
            <color rgb="FF000000"/>
            <rFont val="Tahoma"/>
            <family val="2"/>
          </rPr>
          <t xml:space="preserve">Per compilare la scheda 3,1 occorre compilare la la scheda 17 inserendo il prezzo di vendita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O4" authorId="0" shapeId="0" xr:uid="{1ADD24A1-6F71-48EF-85BB-6D90FEEEC783}">
      <text>
        <r>
          <rPr>
            <sz val="9"/>
            <color rgb="FF000000"/>
            <rFont val="Tahoma"/>
            <family val="2"/>
          </rPr>
          <t xml:space="preserve">Utilizzare questa tabella come strategia per ridurre il fabbisogno strutturale complessivo, qualora risulti troppo elevato. 
</t>
        </r>
        <r>
          <rPr>
            <sz val="9"/>
            <color rgb="FF000000"/>
            <rFont val="Tahoma"/>
            <family val="2"/>
          </rPr>
          <t xml:space="preserve">Il canone annuale del leasing verrà imputato al conto economico come costo fisso e non andrà impattare sul fabbisogno complessivo. 
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28" authorId="0" shapeId="0" xr:uid="{00000000-0006-0000-0B00-000001000000}">
      <text>
        <r>
          <rPr>
            <sz val="9"/>
            <color rgb="FF000000"/>
            <rFont val="Tahoma"/>
            <family val="2"/>
          </rPr>
          <t xml:space="preserve">La regola generale per i costi di formazione del personale è quella di «spesare» interamente costi nell’esercizio in cui sono sostenuti.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Essi sono capitalizzabili solamente quando vengono sostenuti in relazione ad una attività di avviamento di una nuova impresa o di una nuova attività dell'impresa (cosiddetti costi di start-up).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12" authorId="0" shapeId="0" xr:uid="{00000000-0006-0000-0C00-000001000000}">
      <text>
        <r>
          <rPr>
            <sz val="9"/>
            <color rgb="FF000000"/>
            <rFont val="Tahoma"/>
            <family val="2"/>
          </rPr>
          <t xml:space="preserve">I fattori che possono influire maggiormente sull’entità del fabbisogno corrente sono: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</t>
        </r>
        <r>
          <rPr>
            <b/>
            <sz val="9"/>
            <color rgb="FF000000"/>
            <rFont val="Tahoma"/>
            <family val="2"/>
          </rPr>
          <t>Il magazzino</t>
        </r>
        <r>
          <rPr>
            <sz val="9"/>
            <color rgb="FF000000"/>
            <rFont val="Tahoma"/>
            <family val="2"/>
          </rPr>
          <t xml:space="preserve">-&gt; Le giacenze di magazzino portano ad un assorbimento di liquidità (investimenti a breve termine)
</t>
        </r>
        <r>
          <rPr>
            <sz val="9"/>
            <color rgb="FF000000"/>
            <rFont val="Tahoma"/>
            <family val="2"/>
          </rPr>
          <t xml:space="preserve">• </t>
        </r>
        <r>
          <rPr>
            <b/>
            <sz val="9"/>
            <color rgb="FF000000"/>
            <rFont val="Tahoma"/>
            <family val="2"/>
          </rPr>
          <t>Le disponibilità liquide</t>
        </r>
        <r>
          <rPr>
            <sz val="9"/>
            <color rgb="FF000000"/>
            <rFont val="Tahoma"/>
            <family val="2"/>
          </rPr>
          <t xml:space="preserve">.
</t>
        </r>
        <r>
          <rPr>
            <sz val="9"/>
            <color rgb="FF000000"/>
            <rFont val="Tahoma"/>
            <family val="2"/>
          </rPr>
          <t xml:space="preserve">• </t>
        </r>
        <r>
          <rPr>
            <b/>
            <sz val="9"/>
            <color rgb="FF000000"/>
            <rFont val="Tahoma"/>
            <family val="2"/>
          </rPr>
          <t>Le dilazioni concesse ai clienti</t>
        </r>
        <r>
          <rPr>
            <sz val="9"/>
            <color rgb="FF000000"/>
            <rFont val="Tahoma"/>
            <family val="2"/>
          </rPr>
          <t xml:space="preserve"> è influenzata dalle strategie commerciali che l’azienda vuole adottare al fine di acquisire e fidelizzare la propria clientela, dalla forza contrattuale della clientela, dalle caratteristiche del mercato servito e dalla concorrenza. Un aumento della dilazione concessa comporta un ritardo di incassi delle vendite che incrementano, di conseguenza, il fabbisogno corrente;
</t>
        </r>
        <r>
          <rPr>
            <sz val="9"/>
            <color rgb="FF000000"/>
            <rFont val="Tahoma"/>
            <family val="2"/>
          </rPr>
          <t xml:space="preserve">• </t>
        </r>
        <r>
          <rPr>
            <b/>
            <sz val="9"/>
            <color rgb="FF000000"/>
            <rFont val="Tahoma"/>
            <family val="2"/>
          </rPr>
          <t xml:space="preserve">La dilazione ottenuta dai fornitori </t>
        </r>
        <r>
          <rPr>
            <sz val="9"/>
            <color rgb="FF000000"/>
            <rFont val="Tahoma"/>
            <family val="2"/>
          </rPr>
          <t xml:space="preserve">dipende dalla forza contrattuale dei fornitori, dalle caratteristiche del mercato di approvvigionamento e dal grado di fiducia che il fornitore ha nei confronti dell’azienda. 
</t>
        </r>
        <r>
          <rPr>
            <sz val="9"/>
            <color rgb="FF000000"/>
            <rFont val="Tahoma"/>
            <family val="2"/>
          </rPr>
          <t xml:space="preserve">Una start up che, in fase iniziale, ha un grado di rischiosità più elevato rispetto ad aziende comparabili ma consolidate, i fornitori tendono a concedere dilazioni brevi o pretendere pagamenti cash.
</t>
        </r>
        <r>
          <rPr>
            <sz val="9"/>
            <color rgb="FF000000"/>
            <rFont val="Tahoma"/>
            <family val="2"/>
          </rPr>
          <t xml:space="preserve">Qualora la start up sia obbligata a pagare in contanti o con dilazioni molto brevi, ha necessità di avere fonti a breve termine che le permettano di onorare i propri impegni, aumentando così il fabbisogno corrente.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21" authorId="0" shapeId="0" xr:uid="{00000000-0006-0000-0C00-000002000000}">
      <text>
        <r>
          <rPr>
            <b/>
            <sz val="9"/>
            <color rgb="FF000000"/>
            <rFont val="Tahoma"/>
            <family val="2"/>
          </rPr>
          <t xml:space="preserve">Inserire il valore riportato in D20 in B26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25" authorId="0" shapeId="0" xr:uid="{00000000-0006-0000-0C00-000003000000}">
      <text>
        <r>
          <rPr>
            <sz val="9"/>
            <color rgb="FF000000"/>
            <rFont val="Tahoma"/>
            <family val="2"/>
          </rPr>
          <t xml:space="preserve">Per l'anno 2 e 3 eventuali scoperti di c/c vanno stimati sulla base delle risultanze dei flussi di cassa (scheda 22)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E57" authorId="0" shapeId="0" xr:uid="{A8B99A51-A45D-4BDC-B01C-570DE77BC08F}">
      <text>
        <r>
          <rPr>
            <sz val="9"/>
            <color rgb="FF000000"/>
            <rFont val="Tahoma"/>
            <family val="2"/>
          </rPr>
          <t>Il canone di leasing è un conto d'ordine, pertanto è al di fuori dello Stato Patrimoniale.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C4" authorId="0" shapeId="0" xr:uid="{7DBBEF9D-2895-46F4-A961-C4D8AF3D9546}">
      <text>
        <r>
          <rPr>
            <sz val="9"/>
            <color rgb="FF000000"/>
            <rFont val="Tahoma"/>
            <family val="2"/>
          </rPr>
          <t>Nel caso in cui non si prevedano vendite nel primo anno occorre considerare tutti i costi fissi sostenuti fino all'anno in cui si otterranno le prime vendite. Pertanto i collegamenti dovranno essere modificati.</t>
        </r>
      </text>
    </comment>
    <comment ref="C14" authorId="0" shapeId="0" xr:uid="{D039B6E8-03AE-4268-815C-1B5B2A7AC2FB}">
      <text>
        <r>
          <rPr>
            <sz val="9"/>
            <color rgb="FF000000"/>
            <rFont val="Tahoma"/>
            <family val="2"/>
          </rPr>
          <t xml:space="preserve">Nel caso in cui non si prevedano vendite nel primo anno occorre considerare tutti i costi variabili sostenuti all'anno in cui si otterranno le prime vendite.
</t>
        </r>
        <r>
          <rPr>
            <sz val="9"/>
            <color rgb="FF000000"/>
            <rFont val="Tahoma"/>
            <family val="2"/>
          </rPr>
          <t xml:space="preserve">Pertanto i collegamenti dovranno essere modificati.
</t>
        </r>
      </text>
    </comment>
  </commentList>
</comments>
</file>

<file path=xl/sharedStrings.xml><?xml version="1.0" encoding="utf-8"?>
<sst xmlns="http://schemas.openxmlformats.org/spreadsheetml/2006/main" count="726" uniqueCount="551">
  <si>
    <t>INDICE</t>
  </si>
  <si>
    <t>INPUT</t>
  </si>
  <si>
    <t>ELABORATI</t>
  </si>
  <si>
    <t>OUTPUT</t>
  </si>
  <si>
    <t>Parametri iniziali</t>
  </si>
  <si>
    <t>Elaborato Ammortamenti</t>
  </si>
  <si>
    <t>Immobilizzazioni</t>
  </si>
  <si>
    <t>Vendite</t>
  </si>
  <si>
    <t>Elaborato Personale</t>
  </si>
  <si>
    <t>Elaborato magazzino</t>
  </si>
  <si>
    <t>Conto economico annuale</t>
  </si>
  <si>
    <t>Approvvigionamenti</t>
  </si>
  <si>
    <t>Costi fissi</t>
  </si>
  <si>
    <t>Deducibilità interessi passivi</t>
  </si>
  <si>
    <t>Politiche di comunicazione</t>
  </si>
  <si>
    <t>Politiche di distribuzione</t>
  </si>
  <si>
    <t>Finanziamento Banca</t>
  </si>
  <si>
    <t>BEP</t>
  </si>
  <si>
    <t>Personale</t>
  </si>
  <si>
    <t>Struttura finanziaria</t>
  </si>
  <si>
    <t>Fabbisogno Finanziario</t>
  </si>
  <si>
    <t>Aliquota IRES %</t>
  </si>
  <si>
    <t>Aliquota IRAP %</t>
  </si>
  <si>
    <t>Capitale sociale</t>
  </si>
  <si>
    <t>ANNO 1</t>
  </si>
  <si>
    <t>ANNO 2</t>
  </si>
  <si>
    <t>IMMOBILIZZAZIONI</t>
  </si>
  <si>
    <t>DESCRIZIONE</t>
  </si>
  <si>
    <t>ALIQUOTA AMMORTAMENTO %</t>
  </si>
  <si>
    <t>Immobilizzazione immateriale 6</t>
  </si>
  <si>
    <t>Immobilizzazione immateriale 7</t>
  </si>
  <si>
    <t>Immobilizzazione immateriale 8</t>
  </si>
  <si>
    <t>Immobilizzazione immateriale 9</t>
  </si>
  <si>
    <t>Immobilizzazione immateriale 10</t>
  </si>
  <si>
    <t>Immobilizzazione immateriale 11</t>
  </si>
  <si>
    <t>Immobilizzazione materiale 11</t>
  </si>
  <si>
    <t>Immobilizzazione immateriale12</t>
  </si>
  <si>
    <t>Immobilizzazione materiale 12</t>
  </si>
  <si>
    <t>TOTALE IMMOBILIZZAZIONI IMMATERIALI</t>
  </si>
  <si>
    <t>TOTALE IMMOBILIZZAZIONI MATERIALI</t>
  </si>
  <si>
    <t>Totale immobilizzazioni immateriali</t>
  </si>
  <si>
    <t>Totale immobilizzazioni materiali</t>
  </si>
  <si>
    <t>TOTALE IMMOBILIZZAZIONI</t>
  </si>
  <si>
    <t>Descrizione</t>
  </si>
  <si>
    <t>Prodotto/Servizio 2</t>
  </si>
  <si>
    <t>Prodotto/Servizio 3</t>
  </si>
  <si>
    <t>PREZZO MEDIO UNITARIO</t>
  </si>
  <si>
    <t>TOTALE</t>
  </si>
  <si>
    <t>Dilazioni</t>
  </si>
  <si>
    <t>% Sul fatturato</t>
  </si>
  <si>
    <t>% sul fatturato</t>
  </si>
  <si>
    <t>5.2 Ore di lavoro giornaliere (8h= 480 minuti)</t>
  </si>
  <si>
    <t>5.3 N° di addetti alla produzione</t>
  </si>
  <si>
    <t>5.4 N° prodotti realizzati per addetto</t>
  </si>
  <si>
    <t>5.5 N° prodotti realizzati giornalmente</t>
  </si>
  <si>
    <t xml:space="preserve">TOTALE DEBITI COMMERCIALI </t>
  </si>
  <si>
    <t>DEBITI PER COSTO TRASPORTO</t>
  </si>
  <si>
    <t>MEDIA PREZZI UNITARI</t>
  </si>
  <si>
    <t>TOTALE PAGAMENTI</t>
  </si>
  <si>
    <t>TOTALE ALTRI DEBITI</t>
  </si>
  <si>
    <t xml:space="preserve">Dilazione </t>
  </si>
  <si>
    <t>Retribuzione lorda annuale per addetto</t>
  </si>
  <si>
    <t>quota TFR per addetto annua</t>
  </si>
  <si>
    <t>Numero dipendenti</t>
  </si>
  <si>
    <t>Spese di formazione/addestramento (non capitalizzabili)</t>
  </si>
  <si>
    <t>Spese di aggiornamento (non capitalizzabili)</t>
  </si>
  <si>
    <t>Incentivi</t>
  </si>
  <si>
    <t>Rimborso spese</t>
  </si>
  <si>
    <t>Spese divise</t>
  </si>
  <si>
    <t>Altre spese (specificare)</t>
  </si>
  <si>
    <t>FABBISOGNO STRUTTURALE</t>
  </si>
  <si>
    <t>TOTALE FABBISOGNO STRUTTURALE</t>
  </si>
  <si>
    <t>FABBISOGNO CORRENTE</t>
  </si>
  <si>
    <t>LIQUIDITA'</t>
  </si>
  <si>
    <t>CREDITI VS CLIENTI</t>
  </si>
  <si>
    <t>VALORE MAGAZZINO COMPLESSIVO</t>
  </si>
  <si>
    <t>DEBITI COMMERCIALI (a breve termine- entro 12 mesi)</t>
  </si>
  <si>
    <t>TOTALE FABBISOGNO CORRENTE</t>
  </si>
  <si>
    <t>FABBISOGNO COMPLESSIVO</t>
  </si>
  <si>
    <t>STRUTTURA FINANZIARIA</t>
  </si>
  <si>
    <t>DATI MUTUO</t>
  </si>
  <si>
    <t>CAPITALE PROPRIO</t>
  </si>
  <si>
    <t>Ammontare del prestito:</t>
  </si>
  <si>
    <t>Tasso di interesse annuale:</t>
  </si>
  <si>
    <t>MUTUO PASSIVO</t>
  </si>
  <si>
    <t>Durata in anni:</t>
  </si>
  <si>
    <t>BANCHE C/C PASSIVO</t>
  </si>
  <si>
    <t>n° di rate pagamenti per anno:</t>
  </si>
  <si>
    <t>1 per rata annuale; 2 per rate semestrali, 4 per rate trimestrali; 12 per rate mensili</t>
  </si>
  <si>
    <t xml:space="preserve">TOTALE FONTI DI FINANZIAMENTO </t>
  </si>
  <si>
    <t>Data di inizio primo pagamento:</t>
  </si>
  <si>
    <t>formato gg/mm/aaaa</t>
  </si>
  <si>
    <t>ALTRI FINANZIAMENTI</t>
  </si>
  <si>
    <t>Banche c/c passivo</t>
  </si>
  <si>
    <t>Tasso interesse</t>
  </si>
  <si>
    <t>TOTALE AMMORTAMENTO</t>
  </si>
  <si>
    <t>TOTALE FONDO</t>
  </si>
  <si>
    <t>Totale retribuzione annua figura 1</t>
  </si>
  <si>
    <t>Totale retribuzione annua figura 2</t>
  </si>
  <si>
    <t>Totale retribuzione annua figura 3</t>
  </si>
  <si>
    <t>Totale retribuzione annua figura 4</t>
  </si>
  <si>
    <t>Totale retribuzione annua figura 5</t>
  </si>
  <si>
    <t>Totale retribuzione annua figura 6</t>
  </si>
  <si>
    <t>TOTALE RETRIBUZIONE ANNUA</t>
  </si>
  <si>
    <t>Totale quota TFR annua figura 1</t>
  </si>
  <si>
    <t>Totale quota TFR annua figura 2</t>
  </si>
  <si>
    <t>Totale quota TFR annua figura 3</t>
  </si>
  <si>
    <t>Totale quota TFR annua figura 4</t>
  </si>
  <si>
    <t>Totale quota TFR annua figura 5</t>
  </si>
  <si>
    <t>Totale quota TFR annua figura 6</t>
  </si>
  <si>
    <t>TOTALE QUOTA TFR ANNUA</t>
  </si>
  <si>
    <t>FONDO TFR ANNUO</t>
  </si>
  <si>
    <t xml:space="preserve">TOTALE ALTRE SPESE PERSONALE ANNUE </t>
  </si>
  <si>
    <t>GESTIONE MAGAZZINO</t>
  </si>
  <si>
    <t>MATERIE PRIME/SEMILAVORATI</t>
  </si>
  <si>
    <t>Totale quantità scorte</t>
  </si>
  <si>
    <t>VALORE MAGAZZINO</t>
  </si>
  <si>
    <t>PRODOTTI FINITI</t>
  </si>
  <si>
    <t>Determinazione deducibilità interessi passivi</t>
  </si>
  <si>
    <t>Regola generale semplificata</t>
  </si>
  <si>
    <t xml:space="preserve">
L' art.96 del TUIR (DPR 917/86) prevede per la deducibilità degli interessi passivi secondo il seguente meccanismo:
    deducibilità totale fino a concorrenza con gli interessi attivi ed i proventi assimilati
   per l'eccedenza, deducibilità fino al 30% del risultato operativo lordo (R.O.L) della gestione caratteristica.
</t>
  </si>
  <si>
    <t>PERIODO DI IMPOSTA</t>
  </si>
  <si>
    <t xml:space="preserve">INTERESSI PASSIVI </t>
  </si>
  <si>
    <t>INTERESSI ATTIVI</t>
  </si>
  <si>
    <t>Interessi attivi impliciti di natura commerciale</t>
  </si>
  <si>
    <t>Altri interessi attivi e proventi assimilati</t>
  </si>
  <si>
    <t>Totale</t>
  </si>
  <si>
    <t>CALCOLO RISULTATO OPERATIVO LORDO (ROL)</t>
  </si>
  <si>
    <t xml:space="preserve">Per risultato operativo lordo si intende la differenza tra il valore e i costi della produzione di cui alle lettere A) e B) dell’articolo 2425 del codice civile, con esclusione degli ammortamenti dei beni materiali e immateriali e dei canoni di locazione finanziaria di beni strumentali, così come risultanti dal conto economico dell’esercizio. </t>
  </si>
  <si>
    <t>Totale A) - VALORE DELLA PRODUZIONE</t>
  </si>
  <si>
    <t>Totale B) - COSTI DELLA PRODUZIONE</t>
  </si>
  <si>
    <t>DIFFERENZA A-B</t>
  </si>
  <si>
    <t>B) 8) - Canoni di leasing</t>
  </si>
  <si>
    <t>B) 10) a) - Ammortamento delle immobilizzazioni materiali e immateriali</t>
  </si>
  <si>
    <t>ROL</t>
  </si>
  <si>
    <t>CALCOLO DEGLI INTERESSI PASSIVI DEDUCIBILI</t>
  </si>
  <si>
    <t>Interessi passivi da sottoporre al test del ROL</t>
  </si>
  <si>
    <t>di cui</t>
  </si>
  <si>
    <t>deducibili nel limite degli interessi attivi</t>
  </si>
  <si>
    <t>deducibili nel limite del plafond del ROL</t>
  </si>
  <si>
    <t>non deducibili</t>
  </si>
  <si>
    <t>Determinazione IRAP semplificata</t>
  </si>
  <si>
    <t>La base imponibile IRAP è costituita dalla differenza tra la macroclasse A del Conto economico e la macroclasse B, con esclusione di alcune voci:
B9: costi del personale
B10c: altre svalutazioni delle immobilizzazioni
B10d: svalutazione dei crediti
B12: accantonamenti per rischi
B13: altri accantonamenti.</t>
  </si>
  <si>
    <t>ANNO 3</t>
  </si>
  <si>
    <t>A.1</t>
  </si>
  <si>
    <t>Ricavi delle vendite e delle prestazioni</t>
  </si>
  <si>
    <t>A.2</t>
  </si>
  <si>
    <t>Variazioni delle rimanenze di prodotti in corso di lavorazione, semilavorati e finiti</t>
  </si>
  <si>
    <t>A.3</t>
  </si>
  <si>
    <t>Variazioni dei lavori in corso su odinazione</t>
  </si>
  <si>
    <t>A.4</t>
  </si>
  <si>
    <t>Incrementi delle immobilizzazioni per lavori interni</t>
  </si>
  <si>
    <t>A.5</t>
  </si>
  <si>
    <t>Altri ricavi e proventi</t>
  </si>
  <si>
    <t>Totale componenti positivi</t>
  </si>
  <si>
    <t>B.6</t>
  </si>
  <si>
    <t>Costi per materie prime, sussidiarie, di consumo e merci</t>
  </si>
  <si>
    <t>B.7</t>
  </si>
  <si>
    <t>Costi per servizi</t>
  </si>
  <si>
    <t>B.8</t>
  </si>
  <si>
    <t>Costi per godimento di beni di terzi</t>
  </si>
  <si>
    <t>B.10.a+b</t>
  </si>
  <si>
    <t>Ammortamento delle immobilizzazioni materiali e immateriali</t>
  </si>
  <si>
    <t>B.11</t>
  </si>
  <si>
    <t>Varizioni delle rimanenze di materie prime, sussidiarie, di consumo e merci</t>
  </si>
  <si>
    <t>B.14</t>
  </si>
  <si>
    <t>Oneri diversi di gestione</t>
  </si>
  <si>
    <t>Totale componenti deducibili ai fini IRAP</t>
  </si>
  <si>
    <t>Base Imponibile IRAP</t>
  </si>
  <si>
    <t>Aliquota</t>
  </si>
  <si>
    <t>Totale imposta a debito</t>
  </si>
  <si>
    <t>Scoperto di c/c</t>
  </si>
  <si>
    <t>PIANO AMMORTAMENTO MUTUO</t>
  </si>
  <si>
    <t>DATI PRESTITO</t>
  </si>
  <si>
    <t>DATI TABELLA</t>
  </si>
  <si>
    <t>La tabella inizia al giorno:</t>
  </si>
  <si>
    <t>o al pagamento numero:</t>
  </si>
  <si>
    <t>INTERESSI PASSIVI FINANZIAMENTI</t>
  </si>
  <si>
    <t>Interessi passivi mutuo</t>
  </si>
  <si>
    <t>Interessi passivi scoperto c/c</t>
  </si>
  <si>
    <t>TOTALE ONERI FINANZIARI</t>
  </si>
  <si>
    <t>PAGAMENTO PERIODICO</t>
  </si>
  <si>
    <t>Pagamento registrato:</t>
  </si>
  <si>
    <t>Rata costante periodica:</t>
  </si>
  <si>
    <t>Importo annuale versamenti</t>
  </si>
  <si>
    <t>CALCOLO</t>
  </si>
  <si>
    <t>Pagamento:</t>
  </si>
  <si>
    <t>1° pagamento della tabella:</t>
  </si>
  <si>
    <t>No.</t>
  </si>
  <si>
    <t>Data del pagamento</t>
  </si>
  <si>
    <t>Capitale alla data del pagamento</t>
  </si>
  <si>
    <t>Quota interessi</t>
  </si>
  <si>
    <t>Quota capitale</t>
  </si>
  <si>
    <t>Debito Capitale residuo</t>
  </si>
  <si>
    <t>Sommatoria interessi</t>
  </si>
  <si>
    <t>Sommatoria Quota capitale</t>
  </si>
  <si>
    <t>Materie prime/ semilavorati (Approvvigionamenti+ Spese di trasporto per approvvigionamenti)</t>
  </si>
  <si>
    <t>COSTO PRIMO</t>
  </si>
  <si>
    <t>Ammortamenti immobilizzazioni industriali</t>
  </si>
  <si>
    <t>COSTO DI FABBRICAZIONE</t>
  </si>
  <si>
    <t>Costi di comunicaziome</t>
  </si>
  <si>
    <t>Costi di distribuzione</t>
  </si>
  <si>
    <t>Ammortamenti immobilizzazioni commerciali</t>
  </si>
  <si>
    <t>COSTO DI FABBRICAZIONE E DI COMMERCIALIZZAZIONE</t>
  </si>
  <si>
    <t>Oneri finanziari</t>
  </si>
  <si>
    <t>Retribuzione personale amministrativo</t>
  </si>
  <si>
    <t>Retribuzione dirigenti</t>
  </si>
  <si>
    <t>Retribuzione impiegati (generale)</t>
  </si>
  <si>
    <t>Ammortamenti immobilizzazioni amministrativi</t>
  </si>
  <si>
    <t>FULL COST COMPLESSIVO</t>
  </si>
  <si>
    <t>Unità vendute</t>
  </si>
  <si>
    <t>Mark up</t>
  </si>
  <si>
    <t>PREZZO INDICATIVO UNITARIO</t>
  </si>
  <si>
    <t xml:space="preserve">CONTO ECONOMICO PREVISIONALE </t>
  </si>
  <si>
    <t>Valore della produzione</t>
  </si>
  <si>
    <t xml:space="preserve">Ricavi delle vendite e delle prestazioni </t>
  </si>
  <si>
    <t>Variazioni delle rimanenze di prodotti finiti</t>
  </si>
  <si>
    <t>TOTALE VALORE DELLA PRODUZIONE (A)</t>
  </si>
  <si>
    <t>Costi della produzione</t>
  </si>
  <si>
    <t>Per materie prime, sussidiarie, di consumo merci</t>
  </si>
  <si>
    <t xml:space="preserve"> Variazioni delle rimanenze di materie prime/ semilavorati</t>
  </si>
  <si>
    <t>Costo per servizi (Costo trasporto approvvigionamenti)</t>
  </si>
  <si>
    <t>Provvigioni</t>
  </si>
  <si>
    <t>Commissioni vendita online</t>
  </si>
  <si>
    <t>Costi commerciali (politiche di comunicazione)</t>
  </si>
  <si>
    <t>Costi commerciali (politiche di distribuzione)</t>
  </si>
  <si>
    <t>Salari e stipendi</t>
  </si>
  <si>
    <t>Trattamento di fine rapporto (TFR)</t>
  </si>
  <si>
    <t>Altri costi per personale</t>
  </si>
  <si>
    <t xml:space="preserve">EBITDA </t>
  </si>
  <si>
    <t>Ammortamento immobilizzazioni immateriali e materiali</t>
  </si>
  <si>
    <t>Svalutazione Crediti</t>
  </si>
  <si>
    <t>EBIT</t>
  </si>
  <si>
    <t>Proventi e oneri finanziari</t>
  </si>
  <si>
    <t>Interessi passivi bancari</t>
  </si>
  <si>
    <t>REDDITO OPERATIVO ANTE IMPOSTE</t>
  </si>
  <si>
    <t xml:space="preserve">Imposte </t>
  </si>
  <si>
    <t>UTILE/ PERDITA D'ESERCIZIO</t>
  </si>
  <si>
    <t xml:space="preserve">STATO PATRIMONIALE PREVISIONALE </t>
  </si>
  <si>
    <t>ATTIVO</t>
  </si>
  <si>
    <t>B) IMMOBILIZZAZIONI NETTE</t>
  </si>
  <si>
    <t>I- Immobilizzazioni immateriali</t>
  </si>
  <si>
    <t>II) Immobilizzazioni materiali</t>
  </si>
  <si>
    <t>TOTALE IMMOBILIZZAZIONI NETTE (B)</t>
  </si>
  <si>
    <t>C) ATTIVO CIRCOLANTE</t>
  </si>
  <si>
    <t>I- Rimanenze</t>
  </si>
  <si>
    <t>Materie prime/ semilavorati</t>
  </si>
  <si>
    <t>Prodotti finiti</t>
  </si>
  <si>
    <t>Totale Rimanenze (I)</t>
  </si>
  <si>
    <t>II- Crediti</t>
  </si>
  <si>
    <t>Verso clienti (al netto del fondo svalutazione)</t>
  </si>
  <si>
    <t>Totale Crediti (II)</t>
  </si>
  <si>
    <t>IV- Disponibilità liquide</t>
  </si>
  <si>
    <t>Depositi bancari e postali/ Cassa</t>
  </si>
  <si>
    <t>Totale disponibilità liquide (IV)</t>
  </si>
  <si>
    <t>TOTALE ATTIVO CIRCOLANTE (I+II+IV)</t>
  </si>
  <si>
    <t>TOTALE ATTIVO (A+B+C)</t>
  </si>
  <si>
    <t>PASSIVO</t>
  </si>
  <si>
    <t>A) PATRIMONIO NETTO</t>
  </si>
  <si>
    <t>Utile/perdita dell'esercizio</t>
  </si>
  <si>
    <t>TOTALE PATRIMONIO NETTO (A)</t>
  </si>
  <si>
    <t>C) TRATTAMENTO DI FINE RAPPORTO DI LAVORO SUBORDINATO</t>
  </si>
  <si>
    <t>TOTALE TFR DI LAVORO SUBORDINATO (C)</t>
  </si>
  <si>
    <t>D) DEBITI</t>
  </si>
  <si>
    <t>Debiti di lungo periodo</t>
  </si>
  <si>
    <t xml:space="preserve">Debiti vs banche </t>
  </si>
  <si>
    <t>Totale debiti di lungo periodo</t>
  </si>
  <si>
    <t xml:space="preserve">Debiti di breve periodo </t>
  </si>
  <si>
    <t>Debti verso fornitori</t>
  </si>
  <si>
    <t>Debiti per spese di trasporto approvvigionamenti</t>
  </si>
  <si>
    <t>Debiti per Costi fissi</t>
  </si>
  <si>
    <t>Debiti per politiche di distribuzione</t>
  </si>
  <si>
    <t>Totale debiti di breve periodo</t>
  </si>
  <si>
    <t>Debiti finanziari a breve (scoperto c/c)</t>
  </si>
  <si>
    <t>TOTALE DEBITI (D)</t>
  </si>
  <si>
    <t>TOTALE PASSIVO (A+C+D)</t>
  </si>
  <si>
    <t>CONTROLLO</t>
  </si>
  <si>
    <t xml:space="preserve">FUNZIONE DEI COSTI </t>
  </si>
  <si>
    <t>COSTI FISSI TOTALI</t>
  </si>
  <si>
    <t>Unità</t>
  </si>
  <si>
    <t>Costo variabile unitario</t>
  </si>
  <si>
    <t>Costi Totali</t>
  </si>
  <si>
    <t>Ricavo</t>
  </si>
  <si>
    <t>TOTALE COSTI FISSI</t>
  </si>
  <si>
    <t>COSTI VARIABILI UNITARI</t>
  </si>
  <si>
    <t xml:space="preserve">TOTALE COSTI VARIABILI </t>
  </si>
  <si>
    <t>TOTALE COSTO VARIABILE UNITARIO</t>
  </si>
  <si>
    <t>QUANTITA' VENDUTA</t>
  </si>
  <si>
    <t>Prezzo unitario</t>
  </si>
  <si>
    <t>Incremento quantità</t>
  </si>
  <si>
    <t>MERCATO POTENZIALE</t>
  </si>
  <si>
    <t>POTENZIALE DI VENDITA</t>
  </si>
  <si>
    <t>IMMOBILIZZAZIONI IMMATERIALI</t>
  </si>
  <si>
    <t>5.1 Tempo di realizzazione di una unità (in minuti)</t>
  </si>
  <si>
    <t>N.B Questa scheda aiuta il compilatore a progettare il proprio piano produtttivo</t>
  </si>
  <si>
    <t>CF PROSPETTICO</t>
  </si>
  <si>
    <t>ANNO 0</t>
  </si>
  <si>
    <t>VARIAZIONE CCON</t>
  </si>
  <si>
    <t>Ammortamenti e svalutazioni</t>
  </si>
  <si>
    <t>Rimanenze</t>
  </si>
  <si>
    <t>EBITDA</t>
  </si>
  <si>
    <t>Crediti commerciali</t>
  </si>
  <si>
    <t>(Imposte sull'EBIT)</t>
  </si>
  <si>
    <t>(Debiti commerciali)</t>
  </si>
  <si>
    <t>EBITDA AL NETTO DELLE IMPOSTE</t>
  </si>
  <si>
    <t>Variazione CCON</t>
  </si>
  <si>
    <t xml:space="preserve">DELTA </t>
  </si>
  <si>
    <t>Variazioni di debito non finanziario a m/l termine (fondo TFR)</t>
  </si>
  <si>
    <t>FLUSSO DI CASSA OPERATIVO (della gestione corrente)</t>
  </si>
  <si>
    <t>(Oneri finanziari)</t>
  </si>
  <si>
    <t>Varione debiti finanziari a medio lungo termine</t>
  </si>
  <si>
    <t>Immobilizzazioni immateriali</t>
  </si>
  <si>
    <t>Immobilizzazioni materiali</t>
  </si>
  <si>
    <t>INVESTIMENTO INIZIALE</t>
  </si>
  <si>
    <t>CALCOLO DEL WACC</t>
  </si>
  <si>
    <t>Valore</t>
  </si>
  <si>
    <t>Input</t>
  </si>
  <si>
    <t>Tasso Free Risk (Rf)</t>
  </si>
  <si>
    <t>Aliquota fiscale (t)</t>
  </si>
  <si>
    <t>Costo del debito lordo a lungo termine (kd)</t>
  </si>
  <si>
    <t>Costo del debito lordo a breve termine (kd)</t>
  </si>
  <si>
    <t>Debito a lungo termine</t>
  </si>
  <si>
    <t>Debito a breve termine</t>
  </si>
  <si>
    <t>Beta unlevered settoriale</t>
  </si>
  <si>
    <t>output</t>
  </si>
  <si>
    <t>Premio per il rischio di mercato (Rm-Rf)</t>
  </si>
  <si>
    <t>Rapporto D/E</t>
  </si>
  <si>
    <t>Beta levered azienda</t>
  </si>
  <si>
    <t>Ke</t>
  </si>
  <si>
    <t>WACC NETTO</t>
  </si>
  <si>
    <t>PRINCIPALI INDICATORI</t>
  </si>
  <si>
    <t>Equity</t>
  </si>
  <si>
    <t>Costo produzione 5</t>
  </si>
  <si>
    <t>Costo produzione 6</t>
  </si>
  <si>
    <t>Costo produzione 7</t>
  </si>
  <si>
    <t>Costo produzione 8</t>
  </si>
  <si>
    <t>Costo produzione 9</t>
  </si>
  <si>
    <t>Costo produzione 10</t>
  </si>
  <si>
    <t>Costo produzione 11</t>
  </si>
  <si>
    <t>Costo produzione 12</t>
  </si>
  <si>
    <t>Costo produzione 13</t>
  </si>
  <si>
    <t>Costo produzione 14</t>
  </si>
  <si>
    <t>TOTALE COSTI PRODUZIONE</t>
  </si>
  <si>
    <t>TOTALE COSTI GENERALI E AMMINISTRATIVI</t>
  </si>
  <si>
    <t>Costi fissi (produzione, amministrativi e generali)</t>
  </si>
  <si>
    <t>Costi di produzione</t>
  </si>
  <si>
    <t>Spese generali e amministrativi</t>
  </si>
  <si>
    <t>INDICI DI STRUTTURA</t>
  </si>
  <si>
    <t>EBIT/ Oneri finanziari</t>
  </si>
  <si>
    <t>Stato patrimoniale annuale + Indici</t>
  </si>
  <si>
    <t>Costi generali e amministrativi</t>
  </si>
  <si>
    <t>Scorte di prodotti (% sui prodotti venduti)</t>
  </si>
  <si>
    <t>Full Cost e prezzo</t>
  </si>
  <si>
    <t>ANNO  1</t>
  </si>
  <si>
    <t>Commissione di vendita on line</t>
  </si>
  <si>
    <t>Provvigioni sulle vendite</t>
  </si>
  <si>
    <t xml:space="preserve">FULL COST PER UNITA' </t>
  </si>
  <si>
    <t>FULL COST MEDIO (se si vendono più prodotti)</t>
  </si>
  <si>
    <t>min</t>
  </si>
  <si>
    <t>max</t>
  </si>
  <si>
    <t>Costo primo unitario</t>
  </si>
  <si>
    <t>Costo di fabbricazione unitario</t>
  </si>
  <si>
    <t>COSTO DI FABBRICAZIONE E DI COMMERCIALIZZAZIONE Unitario</t>
  </si>
  <si>
    <t>SINTESI POLITICHE DI PRICING</t>
  </si>
  <si>
    <t>Range di prezzo del mercato (accettato dal mercato)</t>
  </si>
  <si>
    <t>anno 1</t>
  </si>
  <si>
    <t>anno 2</t>
  </si>
  <si>
    <t>anno 3</t>
  </si>
  <si>
    <t>PRODOTTO 1</t>
  </si>
  <si>
    <t>PRODOTTO 2</t>
  </si>
  <si>
    <t>PRODOTTO 3</t>
  </si>
  <si>
    <t>IPOTESI DI PREZZO</t>
  </si>
  <si>
    <t>PREZZO DI MERCATO</t>
  </si>
  <si>
    <t>Range di prezzo del mercato (accettato dal mercato) prodotto 1</t>
  </si>
  <si>
    <t>distribuzione bep</t>
  </si>
  <si>
    <t>distribuzione full cost</t>
  </si>
  <si>
    <t>NPV</t>
  </si>
  <si>
    <t>TIR</t>
  </si>
  <si>
    <t>ROI</t>
  </si>
  <si>
    <t>LEVERAGE</t>
  </si>
  <si>
    <t>FABBISOGNO E STRUTTURA FINANZIARIO</t>
  </si>
  <si>
    <t>ONERI FIN/ EBIT</t>
  </si>
  <si>
    <t>alert</t>
  </si>
  <si>
    <t>driver di what if</t>
  </si>
  <si>
    <t>dilazione fornitori</t>
  </si>
  <si>
    <t>dilazione clienti</t>
  </si>
  <si>
    <t>delta circolante</t>
  </si>
  <si>
    <t>Numero mensilità</t>
  </si>
  <si>
    <t>TORNA ALL'INDICE</t>
  </si>
  <si>
    <t>TORNA ALL' INDICE</t>
  </si>
  <si>
    <t>Manodopera diretta</t>
  </si>
  <si>
    <t xml:space="preserve">Costo del personale commerciale </t>
  </si>
  <si>
    <t>Scorte prodotti finiti</t>
  </si>
  <si>
    <t>Oneri Finanziari/ EBITDA</t>
  </si>
  <si>
    <t>Indici di Reddittività</t>
  </si>
  <si>
    <t>ROS</t>
  </si>
  <si>
    <t>ROA</t>
  </si>
  <si>
    <t>Materie prime e semilavorati (% su approvvigionamenti)</t>
  </si>
  <si>
    <t>1.1 DATI PRELIMINARI DI MERCATO</t>
  </si>
  <si>
    <t>1.2 PREZZO MEDIO DI MERCATO</t>
  </si>
  <si>
    <t>1.4 IMPOSTE</t>
  </si>
  <si>
    <t>1.3 SCORTE MAGAZZINO</t>
  </si>
  <si>
    <t>2.1 IMMOBILIZZAZIONI IMMATERIALI (COSTO ACQUISTO)</t>
  </si>
  <si>
    <t>2.2 IMMOBILIZZAZIONI MATERIALI (COSTO DI ACQUISTO)</t>
  </si>
  <si>
    <t>Dilazioni (gg)</t>
  </si>
  <si>
    <t>3.1 PREZZO UNITARIO</t>
  </si>
  <si>
    <t>3.2 QUANTITA' (POTENZIALE DI VENDITA)</t>
  </si>
  <si>
    <t>3.3 FATTURATO</t>
  </si>
  <si>
    <t>3.4 CREDITI COMMERCIALI</t>
  </si>
  <si>
    <t>3.4 ENTRATE</t>
  </si>
  <si>
    <t>3.5 PROVVIGIONI SUL FATTURATO</t>
  </si>
  <si>
    <t>3.6 COMMISSIONI DI VENDITA (ES. ONLINE)</t>
  </si>
  <si>
    <t xml:space="preserve">2.3 RIEPILOGO IMMOBILIZZAZIONI </t>
  </si>
  <si>
    <t>RIEPILOGO VENDITE</t>
  </si>
  <si>
    <t>Fatturato</t>
  </si>
  <si>
    <t>Totale Entrate</t>
  </si>
  <si>
    <t>Totale Crediti</t>
  </si>
  <si>
    <t>Fondo Svalutazione Crediti</t>
  </si>
  <si>
    <t>Totale provv. sul fatturato</t>
  </si>
  <si>
    <t xml:space="preserve">Commissioni di vendita </t>
  </si>
  <si>
    <t>PREZZO FINALE DI VENDITA PRODOTTO 1</t>
  </si>
  <si>
    <t>PREZZO FINALE DI VENDITA PRODOTTO 2</t>
  </si>
  <si>
    <t>PREZZO FINALE DI VENDITA PRODOTTO 3</t>
  </si>
  <si>
    <t xml:space="preserve">4.1 COSTO UNITARIO </t>
  </si>
  <si>
    <t>QUANTITA' CON SCORTE</t>
  </si>
  <si>
    <t>USCITE APPROVVIGIONAMENTI</t>
  </si>
  <si>
    <t>4.2 QUANTITA' SENZA SCORTE</t>
  </si>
  <si>
    <t xml:space="preserve">4.3 TOTALE APPROVVIGIONAMENTI </t>
  </si>
  <si>
    <t xml:space="preserve">4.4 DEBITO COMMERCIALE </t>
  </si>
  <si>
    <t>4.5 COSTO TRASPORTO UNITARIO A CARICO START-UP</t>
  </si>
  <si>
    <t xml:space="preserve">4.6 TOTALE COSTI DI TRASPORTO </t>
  </si>
  <si>
    <t>RIEPILOGO APPROVVIGIONAMENTI</t>
  </si>
  <si>
    <t>USCITE COSTO TRASPORTO</t>
  </si>
  <si>
    <t>TOTALE COSTO DI TRASPORTO A CARICO  START-UP</t>
  </si>
  <si>
    <t xml:space="preserve">USCITE </t>
  </si>
  <si>
    <t>4.7 DEBITI PER COSTO TRASPORTO</t>
  </si>
  <si>
    <t>USCITE</t>
  </si>
  <si>
    <t>QUANTITA' APPROVVIGIONAMENTI+ SCORTE</t>
  </si>
  <si>
    <t>5.2 ALTRI DEBITI A BREVE  (no commerciali)</t>
  </si>
  <si>
    <t>RIEPILOGO COSTI FISSI DI PRODUZIONE</t>
  </si>
  <si>
    <t xml:space="preserve">DESCRIZIONE </t>
  </si>
  <si>
    <t>6.2 DEBITI A BREVE TERMINE</t>
  </si>
  <si>
    <t>RIEPILOGO COSTI GENERALI E AMMINISTRATIVI</t>
  </si>
  <si>
    <t xml:space="preserve">5.1 COSTI ANNUALI DI PRODUZIONE (COSTI FISSI) </t>
  </si>
  <si>
    <t xml:space="preserve">6.1 COSTI ANNUALI GENERALI E AMMINISTRATIVI </t>
  </si>
  <si>
    <t>7.1 COSTO ANNUALE POLITICHE COMUNICAZIONE</t>
  </si>
  <si>
    <t xml:space="preserve">8.1 COSTO UNITARIO A CARICO DELLA START-UP </t>
  </si>
  <si>
    <t>8.2 QUANTITA' BENI VENDUTI (SENZA SCORTE)</t>
  </si>
  <si>
    <t xml:space="preserve">8.3 COSTO TOTALE </t>
  </si>
  <si>
    <t xml:space="preserve">8.4 ALTRI DEBITI A BREVE  </t>
  </si>
  <si>
    <t>9.1 OPERAI</t>
  </si>
  <si>
    <t>RIEPILOGO POLITICHE DI DISTRIBUZIONE</t>
  </si>
  <si>
    <t>TOTALE COSTO</t>
  </si>
  <si>
    <t>9.2 IMPIEGATI</t>
  </si>
  <si>
    <t>9.3 DIRIGENTI</t>
  </si>
  <si>
    <t>9.4 PERSONALE AMMINISTRATIVO</t>
  </si>
  <si>
    <t>9.6 ALTRE FIGURE (SPECIFICARE):</t>
  </si>
  <si>
    <t>9.7 COSTO PER FORMAZIONE E ACCESSORI PERSONALE</t>
  </si>
  <si>
    <t>9.5 PERSONALE COMMERCIALE (ES. VEDITA, PROMOZIONE)</t>
  </si>
  <si>
    <t>FINANZIAMENTI A BREVE TERMINE</t>
  </si>
  <si>
    <t>11.3 VALORE CONTABILE NETTO</t>
  </si>
  <si>
    <t>11.1 QUOTE DI AMMORTAMENTO</t>
  </si>
  <si>
    <t>11.2 FONDO AMMORTAMENTO</t>
  </si>
  <si>
    <t>RIEPILOGO COSTO DEL PERSONALE</t>
  </si>
  <si>
    <r>
      <t xml:space="preserve">30% del ROL  </t>
    </r>
    <r>
      <rPr>
        <b/>
        <sz val="14"/>
        <rFont val="Arial"/>
        <family val="2"/>
      </rPr>
      <t xml:space="preserve">                                                                                                              Plafond di deducibilità</t>
    </r>
  </si>
  <si>
    <t>CCON</t>
  </si>
  <si>
    <t xml:space="preserve">INVESTIMENTI/DISINVESTIMENTI nell'anno </t>
  </si>
  <si>
    <t>FULL COST MEDIO PER UNITA'</t>
  </si>
  <si>
    <t>FINANZIAMENTO BANCA</t>
  </si>
  <si>
    <t>Rigidità degli impieghi</t>
  </si>
  <si>
    <t>Liquidità corrente</t>
  </si>
  <si>
    <t>Liquidità immediata</t>
  </si>
  <si>
    <t>Margine di Struttura</t>
  </si>
  <si>
    <t>Dipendenza finanziaria a breve</t>
  </si>
  <si>
    <t>Leverage</t>
  </si>
  <si>
    <t>Autonomia finanziaria</t>
  </si>
  <si>
    <t>Dipendenza finanziaria</t>
  </si>
  <si>
    <t>GODIMENTO BENI DI TERZI (LEASING)</t>
  </si>
  <si>
    <t>Canoni di Leasing</t>
  </si>
  <si>
    <t>Costo produzione 15</t>
  </si>
  <si>
    <t xml:space="preserve">LEASING </t>
  </si>
  <si>
    <t>Importo Leasing</t>
  </si>
  <si>
    <t>Canoni annuali</t>
  </si>
  <si>
    <t>CANONI ANNUALI LEASING</t>
  </si>
  <si>
    <t>Determinazione IRAP</t>
  </si>
  <si>
    <t>Costi fissi di produzione</t>
  </si>
  <si>
    <t>CF annuale e WACC</t>
  </si>
  <si>
    <t xml:space="preserve">Descrizione bene in leasing </t>
  </si>
  <si>
    <t>Free Cash Flow from Operation (FCFO)</t>
  </si>
  <si>
    <t>FREE CASH FLOW TO EQUITY (FCFE)</t>
  </si>
  <si>
    <t>Kd (costo del debito)</t>
  </si>
  <si>
    <t>investimenti/disinvestimenti in capitale fisso</t>
  </si>
  <si>
    <t xml:space="preserve">SCORTA APPROVVIGIONAMENTI </t>
  </si>
  <si>
    <t>QUANTITA' SCORTE</t>
  </si>
  <si>
    <t>COSTO SCORTE</t>
  </si>
  <si>
    <t>Attività finanziarie di compensazione</t>
  </si>
  <si>
    <t>Altri debiti finanziari di compensazione</t>
  </si>
  <si>
    <t>Market Risk Premium (Rm)</t>
  </si>
  <si>
    <t xml:space="preserve"> CAPEX</t>
  </si>
  <si>
    <t>Immobilizzazione immateriale 1</t>
  </si>
  <si>
    <t>Immobilizzazione immateriale 2</t>
  </si>
  <si>
    <t>Immobilizzazione immateriale 3</t>
  </si>
  <si>
    <t>Immobilizzazione immateriale 4</t>
  </si>
  <si>
    <t>Immobilizzazione immateriale 5</t>
  </si>
  <si>
    <t>Immobilizzazione materiale 1</t>
  </si>
  <si>
    <t>Immobilizzazione materiale 2</t>
  </si>
  <si>
    <t>Immobilizzazione materiale 3</t>
  </si>
  <si>
    <t>Immobilizzazione materiale 4</t>
  </si>
  <si>
    <t>Immobilizzazione materiale 5</t>
  </si>
  <si>
    <t>Immobilizzazione materiale 6</t>
  </si>
  <si>
    <t>Immobilizzazione materiale 7</t>
  </si>
  <si>
    <t>Immobilizzazione materiale 8</t>
  </si>
  <si>
    <t>Immobilizzazione materiale 9</t>
  </si>
  <si>
    <t>Immobilizzazione materiale 10</t>
  </si>
  <si>
    <t>Materie prime/ Semilavorato 1</t>
  </si>
  <si>
    <t>Materie prime/ Semilavorato 2</t>
  </si>
  <si>
    <t>Materie prime/ Semilavorato 3</t>
  </si>
  <si>
    <t>Materie prime/ Semilavorato 4</t>
  </si>
  <si>
    <t>Materie prime/ Semilavorato 5</t>
  </si>
  <si>
    <t>Materie prime/ Semilavorato 6</t>
  </si>
  <si>
    <t>Materie prime/ Semilavorato 7</t>
  </si>
  <si>
    <t>Materie prime/ Semilavorato 8</t>
  </si>
  <si>
    <t>Materie prime/ Semilavorato 9</t>
  </si>
  <si>
    <t>Materie prime/ Semilavorato 10</t>
  </si>
  <si>
    <t>Costo produzione 1</t>
  </si>
  <si>
    <t>Costo produzione 2</t>
  </si>
  <si>
    <t>Costo produzione 3</t>
  </si>
  <si>
    <t>Costo produzione 4</t>
  </si>
  <si>
    <t>Costo generale e amministrativo 1</t>
  </si>
  <si>
    <t>Costo generale e amministrativo 2</t>
  </si>
  <si>
    <t>Costo generale e amministrativo 3</t>
  </si>
  <si>
    <t>Costo generale e amministrativo 4</t>
  </si>
  <si>
    <t>Costo generale e amministrativo 5</t>
  </si>
  <si>
    <t>Costo generale e amministrativo 6</t>
  </si>
  <si>
    <t>Costo generale e amministrativo 7</t>
  </si>
  <si>
    <t>Costo generale e amministrativo 8</t>
  </si>
  <si>
    <t>Costo generale e amministrativo 9</t>
  </si>
  <si>
    <t>Costo generale e amministrativo 10</t>
  </si>
  <si>
    <t>Costo generale e amministrativo 11</t>
  </si>
  <si>
    <t>Costo generale e amministrativo 12</t>
  </si>
  <si>
    <t>Costo generale e amministrativo 13</t>
  </si>
  <si>
    <t>Costo generale e amministrativo 14</t>
  </si>
  <si>
    <t>Costo generale e amministrativo 15</t>
  </si>
  <si>
    <t>Costo politiche comunicazione 1</t>
  </si>
  <si>
    <t>Costo politiche comunicazione 2</t>
  </si>
  <si>
    <t>Costo politiche comunicazione 3</t>
  </si>
  <si>
    <t>Costo politiche comunicazione 4</t>
  </si>
  <si>
    <t>Costo politiche comunicazione 5</t>
  </si>
  <si>
    <t>abzero</t>
  </si>
  <si>
    <t>VALUTAZIONE PROGETTO</t>
  </si>
  <si>
    <t>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</si>
</sst>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41" formatCode="_-* #,##0_-;\-* #,##0_-;_-* &quot;-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-410]mmm\-yy;@"/>
    <numFmt numFmtId="166" formatCode="_-* #,##0.00\ [$€-410]_-;\-* #,##0.00\ [$€-410]_-;_-* &quot;-&quot;??\ [$€-410]_-;_-@_-"/>
    <numFmt numFmtId="167" formatCode="&quot;€&quot;\ #,##0.0"/>
    <numFmt numFmtId="168" formatCode="&quot;€&quot;\ #,##0"/>
    <numFmt numFmtId="169" formatCode="_-[$€-2]\ * #,##0.00_-;\-[$€-2]\ * #,##0.00_-;_-[$€-2]\ * &quot;-&quot;??_-"/>
    <numFmt numFmtId="170" formatCode="[$€-2]\ #,##0.00;[Red]\-[$€-2]\ #,##0.00"/>
    <numFmt numFmtId="171" formatCode="[$$-409]#,##0.00"/>
    <numFmt numFmtId="172" formatCode="_-&quot;€&quot;\ * #,##0_-;\-&quot;€&quot;\ * #,##0_-;_-&quot;€&quot;\ * &quot;-&quot;??_-;_-@_-"/>
    <numFmt numFmtId="173" formatCode="_-* #,##0_-;\-* #,##0_-;_-* &quot;-&quot;??_-;_-@_-"/>
    <numFmt numFmtId="174" formatCode="_-[$€-2]\ * #,##0.00_-;\-[$€-2]\ * #,##0.00_-;_-[$€-2]\ * &quot;-&quot;??_-;_-@_-"/>
    <numFmt numFmtId="175" formatCode="_-* #,##0\ [$€-410]_-;\-* #,##0\ [$€-410]_-;_-* &quot;-&quot;??\ [$€-410]_-;_-@_-"/>
    <numFmt numFmtId="176" formatCode="&quot;€&quot;\ #,##0.00"/>
    <numFmt numFmtId="177" formatCode="0.0"/>
    <numFmt numFmtId="178" formatCode="_-[$€-2]\ * #,##0_-;\-[$€-2]\ * #,##0_-;_-[$€-2]\ * &quot;-&quot;??_-"/>
  </numFmts>
  <fonts count="6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8"/>
      <color rgb="FFFF0000"/>
      <name val="Calibri Light"/>
      <family val="2"/>
      <scheme val="major"/>
    </font>
    <font>
      <sz val="18"/>
      <color rgb="FFFF0000"/>
      <name val="Calibri Light"/>
      <family val="2"/>
      <scheme val="maj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color indexed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color theme="8" tint="-0.249977111117893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8"/>
      <name val="Calibri"/>
      <family val="2"/>
      <scheme val="minor"/>
    </font>
    <font>
      <b/>
      <sz val="16"/>
      <color rgb="FF0070C0"/>
      <name val="Calibri"/>
      <family val="2"/>
    </font>
    <font>
      <sz val="11"/>
      <color theme="1" tint="0.24994659260841701"/>
      <name val="Calibri"/>
      <family val="2"/>
      <scheme val="minor"/>
    </font>
    <font>
      <b/>
      <sz val="12"/>
      <color theme="1" tint="0.249977111117893"/>
      <name val="Calibri"/>
      <family val="2"/>
    </font>
    <font>
      <b/>
      <sz val="18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color indexed="9"/>
      <name val="Arial"/>
      <family val="2"/>
    </font>
    <font>
      <b/>
      <sz val="12"/>
      <color indexed="11"/>
      <name val="Geneva"/>
      <family val="2"/>
    </font>
    <font>
      <sz val="12"/>
      <name val="Geneva"/>
      <family val="2"/>
    </font>
    <font>
      <b/>
      <sz val="12"/>
      <color indexed="9"/>
      <name val="Arial"/>
      <family val="2"/>
    </font>
    <font>
      <b/>
      <sz val="14"/>
      <name val="Calibri"/>
      <family val="2"/>
      <scheme val="minor"/>
    </font>
    <font>
      <sz val="11"/>
      <color rgb="FF000000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FCE7D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6795556505021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 style="medium">
        <color indexed="64"/>
      </right>
      <top style="medium">
        <color rgb="FFFF0000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5" fillId="27" borderId="0" applyFill="0" applyBorder="0" applyProtection="0">
      <alignment horizontal="left" vertical="center" wrapText="1" indent="1"/>
    </xf>
    <xf numFmtId="176" fontId="46" fillId="28" borderId="0" applyFont="0" applyFill="0" applyBorder="0" applyAlignment="0" applyProtection="0"/>
    <xf numFmtId="0" fontId="46" fillId="22" borderId="0" applyNumberFormat="0" applyFont="0" applyAlignment="0">
      <alignment horizontal="center" vertical="center" wrapText="1"/>
    </xf>
    <xf numFmtId="1" fontId="46" fillId="22" borderId="0" applyFont="0" applyFill="0" applyBorder="0" applyAlignment="0"/>
    <xf numFmtId="14" fontId="46" fillId="0" borderId="0" applyFont="0" applyFill="0" applyBorder="0" applyAlignment="0"/>
    <xf numFmtId="0" fontId="47" fillId="6" borderId="0" applyFill="0" applyProtection="0">
      <alignment horizontal="center" vertical="center" wrapText="1"/>
    </xf>
    <xf numFmtId="176" fontId="46" fillId="28" borderId="0" applyFont="0" applyFill="0" applyBorder="0" applyProtection="0">
      <alignment horizontal="right" indent="2"/>
    </xf>
    <xf numFmtId="14" fontId="46" fillId="0" borderId="0" applyFont="0" applyFill="0" applyBorder="0" applyAlignment="0">
      <alignment vertical="center"/>
    </xf>
  </cellStyleXfs>
  <cellXfs count="804">
    <xf numFmtId="0" fontId="0" fillId="0" borderId="0" xfId="0"/>
    <xf numFmtId="0" fontId="1" fillId="0" borderId="0" xfId="0" applyFont="1"/>
    <xf numFmtId="0" fontId="1" fillId="0" borderId="8" xfId="0" applyFont="1" applyBorder="1"/>
    <xf numFmtId="1" fontId="0" fillId="0" borderId="1" xfId="0" applyNumberFormat="1" applyBorder="1"/>
    <xf numFmtId="1" fontId="6" fillId="0" borderId="6" xfId="0" applyNumberFormat="1" applyFont="1" applyBorder="1"/>
    <xf numFmtId="1" fontId="0" fillId="0" borderId="0" xfId="0" applyNumberFormat="1"/>
    <xf numFmtId="0" fontId="1" fillId="2" borderId="10" xfId="0" applyFont="1" applyFill="1" applyBorder="1"/>
    <xf numFmtId="0" fontId="1" fillId="6" borderId="6" xfId="0" applyFont="1" applyFill="1" applyBorder="1"/>
    <xf numFmtId="0" fontId="6" fillId="0" borderId="0" xfId="0" applyFont="1"/>
    <xf numFmtId="169" fontId="1" fillId="2" borderId="1" xfId="4" applyFont="1" applyFill="1" applyBorder="1"/>
    <xf numFmtId="0" fontId="0" fillId="6" borderId="0" xfId="0" applyFill="1"/>
    <xf numFmtId="0" fontId="1" fillId="0" borderId="1" xfId="0" applyFont="1" applyBorder="1" applyAlignment="1">
      <alignment horizontal="right"/>
    </xf>
    <xf numFmtId="1" fontId="6" fillId="0" borderId="19" xfId="0" applyNumberFormat="1" applyFont="1" applyBorder="1"/>
    <xf numFmtId="0" fontId="0" fillId="2" borderId="0" xfId="0" applyFill="1"/>
    <xf numFmtId="0" fontId="6" fillId="0" borderId="19" xfId="0" applyFont="1" applyBorder="1"/>
    <xf numFmtId="0" fontId="6" fillId="0" borderId="6" xfId="0" applyFont="1" applyBorder="1"/>
    <xf numFmtId="0" fontId="1" fillId="0" borderId="19" xfId="0" applyFont="1" applyBorder="1" applyAlignment="1">
      <alignment horizontal="right"/>
    </xf>
    <xf numFmtId="1" fontId="7" fillId="0" borderId="19" xfId="0" applyNumberFormat="1" applyFont="1" applyBorder="1"/>
    <xf numFmtId="1" fontId="7" fillId="0" borderId="6" xfId="0" applyNumberFormat="1" applyFont="1" applyBorder="1"/>
    <xf numFmtId="0" fontId="4" fillId="0" borderId="0" xfId="0" applyFont="1" applyAlignment="1">
      <alignment horizontal="left"/>
    </xf>
    <xf numFmtId="0" fontId="1" fillId="2" borderId="1" xfId="0" applyFont="1" applyFill="1" applyBorder="1"/>
    <xf numFmtId="164" fontId="2" fillId="6" borderId="6" xfId="6" applyFill="1" applyBorder="1"/>
    <xf numFmtId="0" fontId="15" fillId="6" borderId="0" xfId="0" applyFont="1" applyFill="1"/>
    <xf numFmtId="0" fontId="0" fillId="11" borderId="0" xfId="0" applyFill="1"/>
    <xf numFmtId="9" fontId="0" fillId="0" borderId="0" xfId="1" applyFont="1"/>
    <xf numFmtId="0" fontId="22" fillId="0" borderId="0" xfId="0" applyFont="1"/>
    <xf numFmtId="0" fontId="19" fillId="6" borderId="0" xfId="0" applyFont="1" applyFill="1"/>
    <xf numFmtId="0" fontId="17" fillId="6" borderId="0" xfId="0" applyFont="1" applyFill="1"/>
    <xf numFmtId="0" fontId="0" fillId="6" borderId="0" xfId="0" applyFill="1" applyAlignment="1">
      <alignment wrapText="1"/>
    </xf>
    <xf numFmtId="0" fontId="21" fillId="6" borderId="0" xfId="2" applyFont="1" applyFill="1"/>
    <xf numFmtId="0" fontId="1" fillId="6" borderId="0" xfId="0" applyFont="1" applyFill="1"/>
    <xf numFmtId="0" fontId="1" fillId="6" borderId="2" xfId="0" applyFont="1" applyFill="1" applyBorder="1"/>
    <xf numFmtId="0" fontId="1" fillId="6" borderId="0" xfId="0" applyFont="1" applyFill="1" applyAlignment="1">
      <alignment horizontal="center"/>
    </xf>
    <xf numFmtId="166" fontId="0" fillId="6" borderId="0" xfId="0" applyNumberFormat="1" applyFill="1" applyAlignment="1">
      <alignment horizontal="right" vertical="center"/>
    </xf>
    <xf numFmtId="0" fontId="27" fillId="6" borderId="0" xfId="0" applyFont="1" applyFill="1" applyAlignment="1">
      <alignment vertical="center"/>
    </xf>
    <xf numFmtId="0" fontId="28" fillId="6" borderId="0" xfId="0" applyFont="1" applyFill="1" applyAlignment="1">
      <alignment vertical="center"/>
    </xf>
    <xf numFmtId="0" fontId="28" fillId="6" borderId="1" xfId="0" applyFont="1" applyFill="1" applyBorder="1" applyAlignment="1">
      <alignment vertical="center"/>
    </xf>
    <xf numFmtId="165" fontId="28" fillId="6" borderId="59" xfId="0" applyNumberFormat="1" applyFont="1" applyFill="1" applyBorder="1" applyAlignment="1">
      <alignment horizontal="right" vertical="center"/>
    </xf>
    <xf numFmtId="165" fontId="28" fillId="6" borderId="1" xfId="0" applyNumberFormat="1" applyFont="1" applyFill="1" applyBorder="1" applyAlignment="1">
      <alignment horizontal="right" vertical="center"/>
    </xf>
    <xf numFmtId="173" fontId="31" fillId="18" borderId="60" xfId="3" applyNumberFormat="1" applyFont="1" applyFill="1" applyBorder="1" applyAlignment="1">
      <alignment vertical="center"/>
    </xf>
    <xf numFmtId="173" fontId="31" fillId="18" borderId="61" xfId="3" applyNumberFormat="1" applyFont="1" applyFill="1" applyBorder="1" applyAlignment="1">
      <alignment vertical="center"/>
    </xf>
    <xf numFmtId="0" fontId="29" fillId="6" borderId="19" xfId="0" applyFont="1" applyFill="1" applyBorder="1" applyAlignment="1">
      <alignment vertical="center"/>
    </xf>
    <xf numFmtId="173" fontId="31" fillId="18" borderId="62" xfId="3" applyNumberFormat="1" applyFont="1" applyFill="1" applyBorder="1" applyAlignment="1">
      <alignment vertical="center"/>
    </xf>
    <xf numFmtId="173" fontId="31" fillId="18" borderId="65" xfId="3" applyNumberFormat="1" applyFont="1" applyFill="1" applyBorder="1" applyAlignment="1">
      <alignment vertical="center"/>
    </xf>
    <xf numFmtId="0" fontId="29" fillId="6" borderId="6" xfId="0" applyFont="1" applyFill="1" applyBorder="1" applyAlignment="1">
      <alignment vertical="center"/>
    </xf>
    <xf numFmtId="173" fontId="31" fillId="18" borderId="63" xfId="3" applyNumberFormat="1" applyFont="1" applyFill="1" applyBorder="1" applyAlignment="1">
      <alignment vertical="center"/>
    </xf>
    <xf numFmtId="173" fontId="31" fillId="18" borderId="64" xfId="3" applyNumberFormat="1" applyFont="1" applyFill="1" applyBorder="1" applyAlignment="1">
      <alignment vertical="center"/>
    </xf>
    <xf numFmtId="0" fontId="29" fillId="6" borderId="7" xfId="0" applyFont="1" applyFill="1" applyBorder="1" applyAlignment="1">
      <alignment vertical="center"/>
    </xf>
    <xf numFmtId="173" fontId="31" fillId="18" borderId="66" xfId="3" applyNumberFormat="1" applyFont="1" applyFill="1" applyBorder="1" applyAlignment="1">
      <alignment vertical="center"/>
    </xf>
    <xf numFmtId="173" fontId="31" fillId="18" borderId="67" xfId="3" applyNumberFormat="1" applyFont="1" applyFill="1" applyBorder="1" applyAlignment="1">
      <alignment vertical="center"/>
    </xf>
    <xf numFmtId="173" fontId="31" fillId="18" borderId="68" xfId="3" applyNumberFormat="1" applyFont="1" applyFill="1" applyBorder="1" applyAlignment="1">
      <alignment vertical="center"/>
    </xf>
    <xf numFmtId="0" fontId="28" fillId="6" borderId="59" xfId="0" applyFont="1" applyFill="1" applyBorder="1" applyAlignment="1">
      <alignment vertical="center"/>
    </xf>
    <xf numFmtId="173" fontId="28" fillId="6" borderId="69" xfId="0" applyNumberFormat="1" applyFont="1" applyFill="1" applyBorder="1" applyAlignment="1">
      <alignment vertical="center"/>
    </xf>
    <xf numFmtId="173" fontId="28" fillId="6" borderId="70" xfId="0" applyNumberFormat="1" applyFont="1" applyFill="1" applyBorder="1" applyAlignment="1">
      <alignment vertical="center"/>
    </xf>
    <xf numFmtId="0" fontId="22" fillId="6" borderId="0" xfId="0" applyFont="1" applyFill="1"/>
    <xf numFmtId="0" fontId="32" fillId="6" borderId="5" xfId="0" applyFont="1" applyFill="1" applyBorder="1"/>
    <xf numFmtId="0" fontId="32" fillId="6" borderId="1" xfId="0" applyFont="1" applyFill="1" applyBorder="1"/>
    <xf numFmtId="165" fontId="22" fillId="6" borderId="1" xfId="0" applyNumberFormat="1" applyFont="1" applyFill="1" applyBorder="1" applyAlignment="1">
      <alignment horizontal="right"/>
    </xf>
    <xf numFmtId="175" fontId="19" fillId="6" borderId="1" xfId="0" applyNumberFormat="1" applyFont="1" applyFill="1" applyBorder="1" applyAlignment="1">
      <alignment horizontal="right" vertical="center"/>
    </xf>
    <xf numFmtId="175" fontId="22" fillId="6" borderId="1" xfId="0" applyNumberFormat="1" applyFont="1" applyFill="1" applyBorder="1" applyAlignment="1">
      <alignment horizontal="right" vertical="center"/>
    </xf>
    <xf numFmtId="0" fontId="22" fillId="6" borderId="13" xfId="0" applyFont="1" applyFill="1" applyBorder="1" applyAlignment="1">
      <alignment horizontal="center"/>
    </xf>
    <xf numFmtId="0" fontId="33" fillId="18" borderId="3" xfId="0" applyFont="1" applyFill="1" applyBorder="1"/>
    <xf numFmtId="9" fontId="24" fillId="18" borderId="6" xfId="1" applyFont="1" applyFill="1" applyBorder="1" applyAlignment="1">
      <alignment horizontal="center" vertical="center"/>
    </xf>
    <xf numFmtId="175" fontId="24" fillId="18" borderId="6" xfId="0" applyNumberFormat="1" applyFont="1" applyFill="1" applyBorder="1" applyAlignment="1">
      <alignment horizontal="right" vertical="center"/>
    </xf>
    <xf numFmtId="0" fontId="22" fillId="2" borderId="3" xfId="0" applyFont="1" applyFill="1" applyBorder="1"/>
    <xf numFmtId="0" fontId="22" fillId="2" borderId="0" xfId="0" applyFont="1" applyFill="1"/>
    <xf numFmtId="0" fontId="21" fillId="6" borderId="0" xfId="2" applyFont="1" applyFill="1" applyAlignment="1">
      <alignment horizontal="center"/>
    </xf>
    <xf numFmtId="0" fontId="19" fillId="6" borderId="0" xfId="0" applyFont="1" applyFill="1" applyAlignment="1">
      <alignment horizontal="center"/>
    </xf>
    <xf numFmtId="0" fontId="22" fillId="6" borderId="1" xfId="0" applyFont="1" applyFill="1" applyBorder="1" applyAlignment="1">
      <alignment horizontal="right"/>
    </xf>
    <xf numFmtId="0" fontId="19" fillId="6" borderId="19" xfId="0" applyFont="1" applyFill="1" applyBorder="1" applyAlignment="1">
      <alignment horizontal="center"/>
    </xf>
    <xf numFmtId="173" fontId="19" fillId="6" borderId="6" xfId="3" applyNumberFormat="1" applyFont="1" applyFill="1" applyBorder="1" applyAlignment="1">
      <alignment horizontal="right"/>
    </xf>
    <xf numFmtId="175" fontId="19" fillId="6" borderId="6" xfId="0" applyNumberFormat="1" applyFont="1" applyFill="1" applyBorder="1"/>
    <xf numFmtId="175" fontId="19" fillId="6" borderId="1" xfId="0" applyNumberFormat="1" applyFont="1" applyFill="1" applyBorder="1"/>
    <xf numFmtId="0" fontId="22" fillId="6" borderId="1" xfId="0" applyFont="1" applyFill="1" applyBorder="1" applyAlignment="1">
      <alignment horizontal="center"/>
    </xf>
    <xf numFmtId="166" fontId="22" fillId="6" borderId="6" xfId="1" applyNumberFormat="1" applyFont="1" applyFill="1" applyBorder="1"/>
    <xf numFmtId="175" fontId="22" fillId="6" borderId="6" xfId="1" applyNumberFormat="1" applyFont="1" applyFill="1" applyBorder="1"/>
    <xf numFmtId="164" fontId="19" fillId="6" borderId="0" xfId="0" applyNumberFormat="1" applyFont="1" applyFill="1"/>
    <xf numFmtId="0" fontId="22" fillId="6" borderId="0" xfId="0" applyFont="1" applyFill="1" applyAlignment="1">
      <alignment horizontal="center"/>
    </xf>
    <xf numFmtId="0" fontId="24" fillId="18" borderId="12" xfId="0" applyFont="1" applyFill="1" applyBorder="1" applyAlignment="1">
      <alignment horizontal="center"/>
    </xf>
    <xf numFmtId="9" fontId="24" fillId="18" borderId="12" xfId="1" applyFont="1" applyFill="1" applyBorder="1" applyAlignment="1">
      <alignment horizontal="center"/>
    </xf>
    <xf numFmtId="9" fontId="24" fillId="18" borderId="6" xfId="1" applyFont="1" applyFill="1" applyBorder="1" applyAlignment="1">
      <alignment horizontal="center"/>
    </xf>
    <xf numFmtId="165" fontId="22" fillId="19" borderId="19" xfId="0" applyNumberFormat="1" applyFont="1" applyFill="1" applyBorder="1" applyAlignment="1">
      <alignment horizontal="right"/>
    </xf>
    <xf numFmtId="0" fontId="22" fillId="19" borderId="0" xfId="0" applyFont="1" applyFill="1" applyAlignment="1">
      <alignment horizontal="left" vertical="top"/>
    </xf>
    <xf numFmtId="0" fontId="22" fillId="19" borderId="0" xfId="0" applyFont="1" applyFill="1"/>
    <xf numFmtId="0" fontId="19" fillId="19" borderId="0" xfId="0" applyFont="1" applyFill="1"/>
    <xf numFmtId="165" fontId="22" fillId="12" borderId="14" xfId="0" applyNumberFormat="1" applyFont="1" applyFill="1" applyBorder="1" applyAlignment="1">
      <alignment horizontal="right"/>
    </xf>
    <xf numFmtId="175" fontId="19" fillId="12" borderId="19" xfId="0" applyNumberFormat="1" applyFont="1" applyFill="1" applyBorder="1" applyAlignment="1">
      <alignment horizontal="right" vertical="center"/>
    </xf>
    <xf numFmtId="175" fontId="19" fillId="12" borderId="6" xfId="0" applyNumberFormat="1" applyFont="1" applyFill="1" applyBorder="1" applyAlignment="1">
      <alignment horizontal="right" vertical="center"/>
    </xf>
    <xf numFmtId="164" fontId="34" fillId="12" borderId="43" xfId="6" applyFont="1" applyFill="1" applyBorder="1"/>
    <xf numFmtId="164" fontId="34" fillId="12" borderId="44" xfId="6" applyFont="1" applyFill="1" applyBorder="1"/>
    <xf numFmtId="164" fontId="34" fillId="12" borderId="45" xfId="6" applyFont="1" applyFill="1" applyBorder="1"/>
    <xf numFmtId="0" fontId="22" fillId="2" borderId="5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19" fillId="2" borderId="14" xfId="0" applyFont="1" applyFill="1" applyBorder="1" applyAlignment="1">
      <alignment vertical="center"/>
    </xf>
    <xf numFmtId="165" fontId="22" fillId="6" borderId="0" xfId="0" applyNumberFormat="1" applyFont="1" applyFill="1"/>
    <xf numFmtId="0" fontId="22" fillId="6" borderId="9" xfId="0" applyFont="1" applyFill="1" applyBorder="1" applyAlignment="1">
      <alignment horizontal="right"/>
    </xf>
    <xf numFmtId="0" fontId="22" fillId="6" borderId="19" xfId="0" applyFont="1" applyFill="1" applyBorder="1" applyAlignment="1">
      <alignment horizontal="right"/>
    </xf>
    <xf numFmtId="0" fontId="22" fillId="17" borderId="19" xfId="0" applyFont="1" applyFill="1" applyBorder="1" applyAlignment="1">
      <alignment horizontal="right"/>
    </xf>
    <xf numFmtId="165" fontId="22" fillId="19" borderId="19" xfId="0" applyNumberFormat="1" applyFont="1" applyFill="1" applyBorder="1"/>
    <xf numFmtId="166" fontId="24" fillId="18" borderId="6" xfId="0" applyNumberFormat="1" applyFont="1" applyFill="1" applyBorder="1"/>
    <xf numFmtId="173" fontId="34" fillId="6" borderId="20" xfId="3" applyNumberFormat="1" applyFont="1" applyFill="1" applyBorder="1"/>
    <xf numFmtId="173" fontId="34" fillId="17" borderId="20" xfId="3" applyNumberFormat="1" applyFont="1" applyFill="1" applyBorder="1"/>
    <xf numFmtId="1" fontId="24" fillId="6" borderId="0" xfId="0" applyNumberFormat="1" applyFont="1" applyFill="1"/>
    <xf numFmtId="173" fontId="34" fillId="6" borderId="78" xfId="3" applyNumberFormat="1" applyFont="1" applyFill="1" applyBorder="1"/>
    <xf numFmtId="173" fontId="34" fillId="17" borderId="78" xfId="3" applyNumberFormat="1" applyFont="1" applyFill="1" applyBorder="1"/>
    <xf numFmtId="173" fontId="34" fillId="6" borderId="21" xfId="3" applyNumberFormat="1" applyFont="1" applyFill="1" applyBorder="1"/>
    <xf numFmtId="173" fontId="34" fillId="17" borderId="21" xfId="3" applyNumberFormat="1" applyFont="1" applyFill="1" applyBorder="1"/>
    <xf numFmtId="0" fontId="22" fillId="6" borderId="10" xfId="0" applyFont="1" applyFill="1" applyBorder="1" applyAlignment="1">
      <alignment horizontal="center"/>
    </xf>
    <xf numFmtId="173" fontId="19" fillId="6" borderId="7" xfId="3" applyNumberFormat="1" applyFont="1" applyFill="1" applyBorder="1"/>
    <xf numFmtId="173" fontId="19" fillId="17" borderId="7" xfId="3" applyNumberFormat="1" applyFont="1" applyFill="1" applyBorder="1"/>
    <xf numFmtId="1" fontId="19" fillId="6" borderId="0" xfId="0" applyNumberFormat="1" applyFont="1" applyFill="1"/>
    <xf numFmtId="166" fontId="19" fillId="6" borderId="0" xfId="0" applyNumberFormat="1" applyFont="1" applyFill="1"/>
    <xf numFmtId="173" fontId="19" fillId="6" borderId="0" xfId="3" applyNumberFormat="1" applyFont="1" applyFill="1" applyBorder="1"/>
    <xf numFmtId="165" fontId="22" fillId="6" borderId="1" xfId="0" applyNumberFormat="1" applyFont="1" applyFill="1" applyBorder="1"/>
    <xf numFmtId="166" fontId="22" fillId="6" borderId="1" xfId="0" applyNumberFormat="1" applyFont="1" applyFill="1" applyBorder="1"/>
    <xf numFmtId="0" fontId="3" fillId="6" borderId="0" xfId="2" applyFill="1"/>
    <xf numFmtId="0" fontId="20" fillId="6" borderId="0" xfId="0" applyFont="1" applyFill="1"/>
    <xf numFmtId="0" fontId="10" fillId="6" borderId="0" xfId="0" applyFont="1" applyFill="1"/>
    <xf numFmtId="0" fontId="2" fillId="6" borderId="0" xfId="0" applyFont="1" applyFill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165" fontId="1" fillId="6" borderId="1" xfId="0" applyNumberFormat="1" applyFont="1" applyFill="1" applyBorder="1" applyAlignment="1">
      <alignment horizontal="right"/>
    </xf>
    <xf numFmtId="0" fontId="2" fillId="6" borderId="19" xfId="0" applyFont="1" applyFill="1" applyBorder="1" applyAlignment="1">
      <alignment horizontal="center"/>
    </xf>
    <xf numFmtId="166" fontId="2" fillId="6" borderId="0" xfId="0" applyNumberFormat="1" applyFont="1" applyFill="1"/>
    <xf numFmtId="0" fontId="18" fillId="6" borderId="0" xfId="2" applyFont="1" applyFill="1"/>
    <xf numFmtId="0" fontId="22" fillId="6" borderId="1" xfId="0" applyFont="1" applyFill="1" applyBorder="1"/>
    <xf numFmtId="164" fontId="19" fillId="6" borderId="6" xfId="6" applyFont="1" applyFill="1" applyBorder="1"/>
    <xf numFmtId="0" fontId="24" fillId="18" borderId="7" xfId="0" applyFont="1" applyFill="1" applyBorder="1"/>
    <xf numFmtId="0" fontId="24" fillId="18" borderId="6" xfId="1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1" fillId="19" borderId="19" xfId="0" applyNumberFormat="1" applyFont="1" applyFill="1" applyBorder="1" applyAlignment="1">
      <alignment horizontal="right"/>
    </xf>
    <xf numFmtId="0" fontId="19" fillId="0" borderId="0" xfId="0" applyFont="1"/>
    <xf numFmtId="165" fontId="1" fillId="6" borderId="1" xfId="0" applyNumberFormat="1" applyFont="1" applyFill="1" applyBorder="1"/>
    <xf numFmtId="0" fontId="2" fillId="6" borderId="6" xfId="0" applyFont="1" applyFill="1" applyBorder="1"/>
    <xf numFmtId="0" fontId="3" fillId="6" borderId="0" xfId="2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171" fontId="1" fillId="6" borderId="0" xfId="0" applyNumberFormat="1" applyFont="1" applyFill="1" applyAlignment="1">
      <alignment horizontal="left" vertical="center"/>
    </xf>
    <xf numFmtId="167" fontId="2" fillId="6" borderId="0" xfId="0" applyNumberFormat="1" applyFont="1" applyFill="1" applyAlignment="1">
      <alignment horizontal="left" vertical="center"/>
    </xf>
    <xf numFmtId="171" fontId="2" fillId="6" borderId="0" xfId="0" applyNumberFormat="1" applyFont="1" applyFill="1" applyAlignment="1">
      <alignment horizontal="left" vertical="center"/>
    </xf>
    <xf numFmtId="168" fontId="2" fillId="6" borderId="0" xfId="0" applyNumberFormat="1" applyFont="1" applyFill="1" applyAlignment="1">
      <alignment horizontal="left" vertical="center"/>
    </xf>
    <xf numFmtId="168" fontId="0" fillId="6" borderId="3" xfId="0" applyNumberFormat="1" applyFill="1" applyBorder="1" applyAlignment="1">
      <alignment horizontal="left" vertical="center"/>
    </xf>
    <xf numFmtId="168" fontId="2" fillId="6" borderId="3" xfId="0" applyNumberFormat="1" applyFont="1" applyFill="1" applyBorder="1" applyAlignment="1">
      <alignment horizontal="left" vertical="center"/>
    </xf>
    <xf numFmtId="165" fontId="1" fillId="6" borderId="1" xfId="0" applyNumberFormat="1" applyFont="1" applyFill="1" applyBorder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1" fontId="2" fillId="6" borderId="0" xfId="0" applyNumberFormat="1" applyFont="1" applyFill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165" fontId="2" fillId="6" borderId="0" xfId="0" applyNumberFormat="1" applyFont="1" applyFill="1" applyAlignment="1">
      <alignment horizontal="left" vertical="center"/>
    </xf>
    <xf numFmtId="0" fontId="6" fillId="18" borderId="6" xfId="6" applyNumberFormat="1" applyFont="1" applyFill="1" applyBorder="1" applyAlignment="1">
      <alignment horizontal="right" vertical="center"/>
    </xf>
    <xf numFmtId="1" fontId="0" fillId="6" borderId="6" xfId="0" applyNumberFormat="1" applyFill="1" applyBorder="1"/>
    <xf numFmtId="1" fontId="0" fillId="6" borderId="1" xfId="0" applyNumberFormat="1" applyFill="1" applyBorder="1"/>
    <xf numFmtId="1" fontId="6" fillId="6" borderId="6" xfId="1" applyNumberFormat="1" applyFont="1" applyFill="1" applyBorder="1"/>
    <xf numFmtId="168" fontId="4" fillId="2" borderId="5" xfId="0" applyNumberFormat="1" applyFont="1" applyFill="1" applyBorder="1" applyAlignment="1">
      <alignment horizontal="center" vertical="center"/>
    </xf>
    <xf numFmtId="167" fontId="6" fillId="18" borderId="1" xfId="0" applyNumberFormat="1" applyFont="1" applyFill="1" applyBorder="1" applyAlignment="1">
      <alignment horizontal="left" vertical="center"/>
    </xf>
    <xf numFmtId="0" fontId="6" fillId="18" borderId="7" xfId="0" applyFont="1" applyFill="1" applyBorder="1" applyAlignment="1">
      <alignment horizontal="left" vertical="center"/>
    </xf>
    <xf numFmtId="10" fontId="13" fillId="18" borderId="36" xfId="4" applyNumberFormat="1" applyFont="1" applyFill="1" applyBorder="1" applyAlignment="1" applyProtection="1">
      <alignment horizontal="right"/>
      <protection locked="0"/>
    </xf>
    <xf numFmtId="41" fontId="13" fillId="18" borderId="36" xfId="7" applyFont="1" applyFill="1" applyBorder="1" applyProtection="1">
      <protection locked="0"/>
    </xf>
    <xf numFmtId="41" fontId="13" fillId="18" borderId="36" xfId="7" applyFont="1" applyFill="1" applyBorder="1" applyAlignment="1" applyProtection="1">
      <alignment horizontal="left"/>
      <protection locked="0"/>
    </xf>
    <xf numFmtId="14" fontId="13" fillId="18" borderId="37" xfId="7" applyNumberFormat="1" applyFont="1" applyFill="1" applyBorder="1" applyAlignment="1" applyProtection="1">
      <alignment horizontal="right"/>
      <protection locked="0"/>
    </xf>
    <xf numFmtId="0" fontId="3" fillId="6" borderId="0" xfId="2" applyFill="1" applyAlignment="1"/>
    <xf numFmtId="0" fontId="2" fillId="6" borderId="19" xfId="0" applyFont="1" applyFill="1" applyBorder="1"/>
    <xf numFmtId="164" fontId="2" fillId="6" borderId="19" xfId="6" applyFill="1" applyBorder="1"/>
    <xf numFmtId="0" fontId="0" fillId="6" borderId="6" xfId="0" applyFill="1" applyBorder="1"/>
    <xf numFmtId="164" fontId="2" fillId="6" borderId="6" xfId="6" applyFill="1" applyBorder="1" applyAlignment="1">
      <alignment horizontal="right"/>
    </xf>
    <xf numFmtId="165" fontId="1" fillId="6" borderId="1" xfId="4" applyNumberFormat="1" applyFont="1" applyFill="1" applyBorder="1"/>
    <xf numFmtId="169" fontId="0" fillId="6" borderId="42" xfId="4" applyFont="1" applyFill="1" applyBorder="1"/>
    <xf numFmtId="169" fontId="2" fillId="6" borderId="21" xfId="4" applyFont="1" applyFill="1" applyBorder="1"/>
    <xf numFmtId="174" fontId="0" fillId="6" borderId="0" xfId="0" applyNumberFormat="1" applyFill="1"/>
    <xf numFmtId="0" fontId="1" fillId="21" borderId="1" xfId="0" applyFont="1" applyFill="1" applyBorder="1"/>
    <xf numFmtId="164" fontId="1" fillId="21" borderId="1" xfId="6" applyFont="1" applyFill="1" applyBorder="1"/>
    <xf numFmtId="165" fontId="1" fillId="0" borderId="1" xfId="6" applyNumberFormat="1" applyFont="1" applyFill="1" applyBorder="1" applyAlignment="1">
      <alignment horizontal="right"/>
    </xf>
    <xf numFmtId="164" fontId="1" fillId="21" borderId="1" xfId="6" applyFont="1" applyFill="1" applyBorder="1" applyAlignment="1">
      <alignment horizontal="right"/>
    </xf>
    <xf numFmtId="0" fontId="0" fillId="6" borderId="15" xfId="0" applyFill="1" applyBorder="1"/>
    <xf numFmtId="0" fontId="0" fillId="6" borderId="86" xfId="0" applyFill="1" applyBorder="1"/>
    <xf numFmtId="0" fontId="1" fillId="6" borderId="17" xfId="0" applyFont="1" applyFill="1" applyBorder="1"/>
    <xf numFmtId="164" fontId="2" fillId="6" borderId="20" xfId="6" applyFill="1" applyBorder="1"/>
    <xf numFmtId="164" fontId="2" fillId="6" borderId="78" xfId="6" applyFill="1" applyBorder="1" applyAlignment="1">
      <alignment horizontal="right"/>
    </xf>
    <xf numFmtId="164" fontId="2" fillId="6" borderId="21" xfId="6" applyFill="1" applyBorder="1" applyAlignment="1">
      <alignment horizontal="right"/>
    </xf>
    <xf numFmtId="0" fontId="0" fillId="6" borderId="16" xfId="0" applyFill="1" applyBorder="1"/>
    <xf numFmtId="0" fontId="0" fillId="6" borderId="85" xfId="0" applyFill="1" applyBorder="1"/>
    <xf numFmtId="0" fontId="0" fillId="6" borderId="18" xfId="0" applyFill="1" applyBorder="1"/>
    <xf numFmtId="164" fontId="6" fillId="18" borderId="20" xfId="6" applyFont="1" applyFill="1" applyBorder="1"/>
    <xf numFmtId="164" fontId="6" fillId="18" borderId="78" xfId="6" applyFont="1" applyFill="1" applyBorder="1"/>
    <xf numFmtId="164" fontId="7" fillId="6" borderId="21" xfId="6" applyFont="1" applyFill="1" applyBorder="1"/>
    <xf numFmtId="0" fontId="1" fillId="21" borderId="7" xfId="0" applyFont="1" applyFill="1" applyBorder="1"/>
    <xf numFmtId="164" fontId="1" fillId="21" borderId="7" xfId="6" applyFont="1" applyFill="1" applyBorder="1" applyAlignment="1">
      <alignment horizontal="right"/>
    </xf>
    <xf numFmtId="164" fontId="1" fillId="21" borderId="7" xfId="0" applyNumberFormat="1" applyFont="1" applyFill="1" applyBorder="1"/>
    <xf numFmtId="169" fontId="11" fillId="6" borderId="0" xfId="4" applyFont="1" applyFill="1" applyBorder="1"/>
    <xf numFmtId="169" fontId="2" fillId="6" borderId="0" xfId="4" applyFont="1" applyFill="1" applyBorder="1"/>
    <xf numFmtId="169" fontId="12" fillId="6" borderId="46" xfId="4" applyFont="1" applyFill="1" applyBorder="1" applyProtection="1">
      <protection locked="0"/>
    </xf>
    <xf numFmtId="0" fontId="21" fillId="6" borderId="0" xfId="2" applyFont="1" applyFill="1" applyAlignment="1">
      <alignment horizontal="center" vertical="center"/>
    </xf>
    <xf numFmtId="169" fontId="6" fillId="18" borderId="42" xfId="4" applyFont="1" applyFill="1" applyBorder="1"/>
    <xf numFmtId="0" fontId="19" fillId="6" borderId="19" xfId="0" applyFont="1" applyFill="1" applyBorder="1"/>
    <xf numFmtId="0" fontId="19" fillId="6" borderId="6" xfId="0" applyFont="1" applyFill="1" applyBorder="1"/>
    <xf numFmtId="164" fontId="19" fillId="6" borderId="6" xfId="6" applyFont="1" applyFill="1" applyBorder="1" applyAlignment="1">
      <alignment horizontal="right"/>
    </xf>
    <xf numFmtId="0" fontId="22" fillId="7" borderId="6" xfId="0" applyFont="1" applyFill="1" applyBorder="1"/>
    <xf numFmtId="0" fontId="22" fillId="7" borderId="7" xfId="0" applyFont="1" applyFill="1" applyBorder="1"/>
    <xf numFmtId="0" fontId="19" fillId="6" borderId="3" xfId="0" applyFont="1" applyFill="1" applyBorder="1"/>
    <xf numFmtId="164" fontId="19" fillId="6" borderId="0" xfId="6" applyFont="1" applyFill="1" applyAlignment="1">
      <alignment horizontal="right"/>
    </xf>
    <xf numFmtId="164" fontId="22" fillId="6" borderId="0" xfId="6" applyFont="1" applyFill="1" applyAlignment="1">
      <alignment horizontal="right" vertical="center"/>
    </xf>
    <xf numFmtId="164" fontId="19" fillId="6" borderId="0" xfId="6" applyFont="1" applyFill="1"/>
    <xf numFmtId="164" fontId="22" fillId="6" borderId="0" xfId="6" applyFont="1" applyFill="1"/>
    <xf numFmtId="164" fontId="22" fillId="6" borderId="0" xfId="0" applyNumberFormat="1" applyFont="1" applyFill="1"/>
    <xf numFmtId="0" fontId="22" fillId="12" borderId="6" xfId="0" applyFont="1" applyFill="1" applyBorder="1"/>
    <xf numFmtId="0" fontId="22" fillId="12" borderId="1" xfId="0" applyFont="1" applyFill="1" applyBorder="1"/>
    <xf numFmtId="164" fontId="22" fillId="6" borderId="1" xfId="6" applyFont="1" applyFill="1" applyBorder="1" applyAlignment="1">
      <alignment horizontal="left"/>
    </xf>
    <xf numFmtId="0" fontId="16" fillId="0" borderId="0" xfId="2" applyFont="1"/>
    <xf numFmtId="0" fontId="35" fillId="0" borderId="0" xfId="0" applyFont="1"/>
    <xf numFmtId="0" fontId="36" fillId="0" borderId="0" xfId="0" applyFont="1" applyProtection="1">
      <protection hidden="1"/>
    </xf>
    <xf numFmtId="43" fontId="36" fillId="0" borderId="0" xfId="3" applyFont="1" applyProtection="1">
      <protection hidden="1"/>
    </xf>
    <xf numFmtId="0" fontId="14" fillId="0" borderId="0" xfId="0" applyFont="1" applyAlignment="1" applyProtection="1">
      <alignment horizontal="right"/>
      <protection hidden="1"/>
    </xf>
    <xf numFmtId="165" fontId="20" fillId="0" borderId="1" xfId="0" applyNumberFormat="1" applyFont="1" applyBorder="1" applyAlignment="1">
      <alignment horizontal="center"/>
    </xf>
    <xf numFmtId="0" fontId="14" fillId="0" borderId="0" xfId="3" applyNumberFormat="1" applyFont="1" applyAlignment="1" applyProtection="1">
      <alignment horizontal="center"/>
      <protection hidden="1"/>
    </xf>
    <xf numFmtId="0" fontId="37" fillId="0" borderId="0" xfId="0" applyFont="1" applyAlignment="1" applyProtection="1">
      <alignment horizontal="left"/>
      <protection hidden="1"/>
    </xf>
    <xf numFmtId="43" fontId="36" fillId="0" borderId="22" xfId="3" applyFont="1" applyBorder="1" applyProtection="1">
      <protection hidden="1"/>
    </xf>
    <xf numFmtId="0" fontId="38" fillId="0" borderId="0" xfId="0" applyFont="1" applyAlignment="1" applyProtection="1">
      <alignment horizontal="right" wrapText="1"/>
      <protection hidden="1"/>
    </xf>
    <xf numFmtId="43" fontId="38" fillId="0" borderId="0" xfId="3" applyFont="1" applyProtection="1">
      <protection hidden="1"/>
    </xf>
    <xf numFmtId="0" fontId="37" fillId="0" borderId="0" xfId="0" applyFont="1" applyAlignment="1" applyProtection="1">
      <alignment horizontal="left" wrapText="1"/>
      <protection hidden="1"/>
    </xf>
    <xf numFmtId="0" fontId="36" fillId="0" borderId="47" xfId="0" applyFont="1" applyBorder="1" applyAlignment="1" applyProtection="1">
      <alignment wrapText="1"/>
      <protection hidden="1"/>
    </xf>
    <xf numFmtId="43" fontId="36" fillId="0" borderId="22" xfId="3" applyFont="1" applyBorder="1" applyProtection="1">
      <protection locked="0"/>
    </xf>
    <xf numFmtId="0" fontId="35" fillId="0" borderId="22" xfId="0" applyFont="1" applyBorder="1"/>
    <xf numFmtId="0" fontId="36" fillId="0" borderId="48" xfId="0" applyFont="1" applyBorder="1" applyAlignment="1" applyProtection="1">
      <alignment wrapText="1"/>
      <protection hidden="1"/>
    </xf>
    <xf numFmtId="43" fontId="14" fillId="0" borderId="22" xfId="3" applyFont="1" applyBorder="1" applyProtection="1">
      <protection hidden="1"/>
    </xf>
    <xf numFmtId="0" fontId="36" fillId="0" borderId="0" xfId="0" applyFont="1" applyAlignment="1" applyProtection="1">
      <alignment wrapText="1"/>
      <protection hidden="1"/>
    </xf>
    <xf numFmtId="0" fontId="37" fillId="0" borderId="0" xfId="0" applyFont="1" applyAlignment="1" applyProtection="1">
      <alignment wrapText="1"/>
      <protection hidden="1"/>
    </xf>
    <xf numFmtId="0" fontId="36" fillId="0" borderId="50" xfId="0" applyFont="1" applyBorder="1" applyAlignment="1" applyProtection="1">
      <alignment wrapText="1"/>
      <protection hidden="1"/>
    </xf>
    <xf numFmtId="0" fontId="14" fillId="0" borderId="51" xfId="0" applyFont="1" applyBorder="1" applyAlignment="1" applyProtection="1">
      <alignment horizontal="right"/>
      <protection hidden="1"/>
    </xf>
    <xf numFmtId="0" fontId="36" fillId="0" borderId="22" xfId="0" applyFont="1" applyBorder="1" applyAlignment="1" applyProtection="1">
      <alignment horizontal="left" vertical="center"/>
      <protection hidden="1"/>
    </xf>
    <xf numFmtId="0" fontId="36" fillId="14" borderId="52" xfId="0" applyFont="1" applyFill="1" applyBorder="1" applyAlignment="1" applyProtection="1">
      <alignment horizontal="left" wrapText="1" indent="2"/>
      <protection hidden="1"/>
    </xf>
    <xf numFmtId="0" fontId="39" fillId="14" borderId="50" xfId="0" applyFont="1" applyFill="1" applyBorder="1" applyAlignment="1" applyProtection="1">
      <alignment horizontal="left" wrapText="1" indent="4"/>
      <protection hidden="1"/>
    </xf>
    <xf numFmtId="0" fontId="36" fillId="14" borderId="50" xfId="0" applyFont="1" applyFill="1" applyBorder="1" applyAlignment="1" applyProtection="1">
      <alignment horizontal="left" wrapText="1" indent="6"/>
      <protection hidden="1"/>
    </xf>
    <xf numFmtId="0" fontId="36" fillId="14" borderId="48" xfId="0" applyFont="1" applyFill="1" applyBorder="1" applyAlignment="1" applyProtection="1">
      <alignment horizontal="left" wrapText="1" indent="6"/>
      <protection hidden="1"/>
    </xf>
    <xf numFmtId="0" fontId="40" fillId="0" borderId="0" xfId="0" applyFont="1"/>
    <xf numFmtId="43" fontId="19" fillId="0" borderId="0" xfId="3" applyFont="1"/>
    <xf numFmtId="0" fontId="40" fillId="0" borderId="0" xfId="0" applyFont="1" applyAlignment="1" applyProtection="1">
      <alignment vertical="center"/>
      <protection hidden="1"/>
    </xf>
    <xf numFmtId="0" fontId="41" fillId="0" borderId="0" xfId="0" applyFont="1" applyAlignment="1" applyProtection="1">
      <alignment vertical="center"/>
      <protection hidden="1"/>
    </xf>
    <xf numFmtId="0" fontId="19" fillId="0" borderId="0" xfId="3" applyNumberFormat="1" applyFont="1"/>
    <xf numFmtId="0" fontId="19" fillId="0" borderId="22" xfId="0" applyFont="1" applyBorder="1"/>
    <xf numFmtId="0" fontId="40" fillId="13" borderId="1" xfId="0" applyFont="1" applyFill="1" applyBorder="1"/>
    <xf numFmtId="0" fontId="40" fillId="13" borderId="13" xfId="0" applyFont="1" applyFill="1" applyBorder="1"/>
    <xf numFmtId="0" fontId="40" fillId="13" borderId="5" xfId="0" applyFont="1" applyFill="1" applyBorder="1"/>
    <xf numFmtId="43" fontId="40" fillId="0" borderId="0" xfId="3" applyFont="1"/>
    <xf numFmtId="0" fontId="40" fillId="0" borderId="1" xfId="0" applyFont="1" applyBorder="1"/>
    <xf numFmtId="10" fontId="40" fillId="16" borderId="1" xfId="1" applyNumberFormat="1" applyFont="1" applyFill="1" applyBorder="1"/>
    <xf numFmtId="0" fontId="22" fillId="4" borderId="1" xfId="0" applyFont="1" applyFill="1" applyBorder="1"/>
    <xf numFmtId="164" fontId="19" fillId="6" borderId="6" xfId="0" applyNumberFormat="1" applyFont="1" applyFill="1" applyBorder="1"/>
    <xf numFmtId="9" fontId="19" fillId="6" borderId="6" xfId="0" applyNumberFormat="1" applyFont="1" applyFill="1" applyBorder="1"/>
    <xf numFmtId="9" fontId="19" fillId="6" borderId="6" xfId="1" applyFont="1" applyFill="1" applyBorder="1"/>
    <xf numFmtId="0" fontId="22" fillId="4" borderId="6" xfId="0" applyFont="1" applyFill="1" applyBorder="1"/>
    <xf numFmtId="0" fontId="22" fillId="17" borderId="7" xfId="0" applyFont="1" applyFill="1" applyBorder="1"/>
    <xf numFmtId="0" fontId="22" fillId="4" borderId="7" xfId="0" applyFont="1" applyFill="1" applyBorder="1"/>
    <xf numFmtId="165" fontId="22" fillId="4" borderId="1" xfId="0" applyNumberFormat="1" applyFont="1" applyFill="1" applyBorder="1"/>
    <xf numFmtId="0" fontId="22" fillId="4" borderId="19" xfId="0" applyFont="1" applyFill="1" applyBorder="1"/>
    <xf numFmtId="165" fontId="22" fillId="4" borderId="19" xfId="0" applyNumberFormat="1" applyFont="1" applyFill="1" applyBorder="1"/>
    <xf numFmtId="9" fontId="24" fillId="18" borderId="6" xfId="1" applyFont="1" applyFill="1" applyBorder="1"/>
    <xf numFmtId="9" fontId="22" fillId="4" borderId="7" xfId="1" applyFont="1" applyFill="1" applyBorder="1"/>
    <xf numFmtId="0" fontId="32" fillId="17" borderId="19" xfId="0" applyFont="1" applyFill="1" applyBorder="1"/>
    <xf numFmtId="0" fontId="34" fillId="6" borderId="6" xfId="0" applyFont="1" applyFill="1" applyBorder="1"/>
    <xf numFmtId="0" fontId="32" fillId="17" borderId="6" xfId="0" applyFont="1" applyFill="1" applyBorder="1"/>
    <xf numFmtId="164" fontId="34" fillId="6" borderId="3" xfId="6" applyFont="1" applyFill="1" applyBorder="1" applyAlignment="1">
      <alignment horizontal="right"/>
    </xf>
    <xf numFmtId="164" fontId="19" fillId="6" borderId="3" xfId="0" applyNumberFormat="1" applyFont="1" applyFill="1" applyBorder="1"/>
    <xf numFmtId="0" fontId="32" fillId="17" borderId="5" xfId="0" applyFont="1" applyFill="1" applyBorder="1"/>
    <xf numFmtId="9" fontId="24" fillId="18" borderId="19" xfId="1" applyFont="1" applyFill="1" applyBorder="1"/>
    <xf numFmtId="0" fontId="22" fillId="4" borderId="4" xfId="0" applyFont="1" applyFill="1" applyBorder="1"/>
    <xf numFmtId="9" fontId="19" fillId="6" borderId="19" xfId="0" applyNumberFormat="1" applyFont="1" applyFill="1" applyBorder="1"/>
    <xf numFmtId="0" fontId="19" fillId="6" borderId="15" xfId="0" applyFont="1" applyFill="1" applyBorder="1"/>
    <xf numFmtId="0" fontId="19" fillId="6" borderId="16" xfId="0" applyFont="1" applyFill="1" applyBorder="1"/>
    <xf numFmtId="0" fontId="19" fillId="6" borderId="86" xfId="0" applyFont="1" applyFill="1" applyBorder="1"/>
    <xf numFmtId="0" fontId="19" fillId="6" borderId="85" xfId="0" applyFont="1" applyFill="1" applyBorder="1"/>
    <xf numFmtId="0" fontId="22" fillId="6" borderId="17" xfId="0" applyFont="1" applyFill="1" applyBorder="1"/>
    <xf numFmtId="0" fontId="19" fillId="6" borderId="18" xfId="0" applyFont="1" applyFill="1" applyBorder="1"/>
    <xf numFmtId="0" fontId="18" fillId="6" borderId="0" xfId="2" applyFont="1" applyFill="1" applyAlignment="1">
      <alignment vertical="center"/>
    </xf>
    <xf numFmtId="0" fontId="22" fillId="6" borderId="0" xfId="0" applyFont="1" applyFill="1" applyAlignment="1">
      <alignment vertical="center"/>
    </xf>
    <xf numFmtId="172" fontId="19" fillId="6" borderId="6" xfId="6" applyNumberFormat="1" applyFont="1" applyFill="1" applyBorder="1"/>
    <xf numFmtId="172" fontId="19" fillId="6" borderId="6" xfId="0" applyNumberFormat="1" applyFont="1" applyFill="1" applyBorder="1"/>
    <xf numFmtId="0" fontId="22" fillId="4" borderId="5" xfId="0" applyFont="1" applyFill="1" applyBorder="1"/>
    <xf numFmtId="0" fontId="22" fillId="4" borderId="14" xfId="0" applyFont="1" applyFill="1" applyBorder="1"/>
    <xf numFmtId="0" fontId="19" fillId="17" borderId="5" xfId="0" applyFont="1" applyFill="1" applyBorder="1"/>
    <xf numFmtId="172" fontId="19" fillId="17" borderId="1" xfId="6" applyNumberFormat="1" applyFont="1" applyFill="1" applyBorder="1"/>
    <xf numFmtId="0" fontId="22" fillId="17" borderId="3" xfId="0" applyFont="1" applyFill="1" applyBorder="1"/>
    <xf numFmtId="172" fontId="22" fillId="17" borderId="6" xfId="6" applyNumberFormat="1" applyFont="1" applyFill="1" applyBorder="1"/>
    <xf numFmtId="172" fontId="22" fillId="4" borderId="14" xfId="6" applyNumberFormat="1" applyFont="1" applyFill="1" applyBorder="1"/>
    <xf numFmtId="0" fontId="19" fillId="23" borderId="2" xfId="0" applyFont="1" applyFill="1" applyBorder="1"/>
    <xf numFmtId="0" fontId="19" fillId="23" borderId="3" xfId="0" applyFont="1" applyFill="1" applyBorder="1"/>
    <xf numFmtId="0" fontId="42" fillId="23" borderId="3" xfId="0" applyFont="1" applyFill="1" applyBorder="1"/>
    <xf numFmtId="0" fontId="19" fillId="23" borderId="4" xfId="0" applyFont="1" applyFill="1" applyBorder="1"/>
    <xf numFmtId="0" fontId="19" fillId="23" borderId="19" xfId="6" applyNumberFormat="1" applyFont="1" applyFill="1" applyBorder="1"/>
    <xf numFmtId="164" fontId="19" fillId="23" borderId="6" xfId="6" applyFont="1" applyFill="1" applyBorder="1"/>
    <xf numFmtId="172" fontId="19" fillId="23" borderId="6" xfId="6" applyNumberFormat="1" applyFont="1" applyFill="1" applyBorder="1"/>
    <xf numFmtId="1" fontId="42" fillId="23" borderId="6" xfId="0" applyNumberFormat="1" applyFont="1" applyFill="1" applyBorder="1"/>
    <xf numFmtId="0" fontId="19" fillId="23" borderId="7" xfId="0" applyFont="1" applyFill="1" applyBorder="1"/>
    <xf numFmtId="0" fontId="24" fillId="18" borderId="0" xfId="0" applyFont="1" applyFill="1"/>
    <xf numFmtId="0" fontId="19" fillId="24" borderId="6" xfId="0" applyFont="1" applyFill="1" applyBorder="1"/>
    <xf numFmtId="0" fontId="19" fillId="24" borderId="7" xfId="0" applyFont="1" applyFill="1" applyBorder="1"/>
    <xf numFmtId="0" fontId="22" fillId="25" borderId="1" xfId="0" applyFont="1" applyFill="1" applyBorder="1" applyAlignment="1">
      <alignment horizontal="center" vertical="center"/>
    </xf>
    <xf numFmtId="0" fontId="22" fillId="25" borderId="13" xfId="0" applyFont="1" applyFill="1" applyBorder="1" applyAlignment="1">
      <alignment horizontal="center" vertical="center"/>
    </xf>
    <xf numFmtId="0" fontId="32" fillId="8" borderId="6" xfId="0" applyFont="1" applyFill="1" applyBorder="1"/>
    <xf numFmtId="172" fontId="32" fillId="8" borderId="6" xfId="6" applyNumberFormat="1" applyFont="1" applyFill="1" applyBorder="1" applyAlignment="1">
      <alignment horizontal="right"/>
    </xf>
    <xf numFmtId="0" fontId="32" fillId="4" borderId="1" xfId="0" applyFont="1" applyFill="1" applyBorder="1"/>
    <xf numFmtId="172" fontId="32" fillId="4" borderId="1" xfId="6" applyNumberFormat="1" applyFont="1" applyFill="1" applyBorder="1" applyAlignment="1">
      <alignment horizontal="right"/>
    </xf>
    <xf numFmtId="0" fontId="43" fillId="11" borderId="6" xfId="0" applyFont="1" applyFill="1" applyBorder="1"/>
    <xf numFmtId="172" fontId="43" fillId="11" borderId="6" xfId="6" applyNumberFormat="1" applyFont="1" applyFill="1" applyBorder="1" applyAlignment="1">
      <alignment horizontal="right"/>
    </xf>
    <xf numFmtId="0" fontId="32" fillId="6" borderId="6" xfId="0" applyFont="1" applyFill="1" applyBorder="1"/>
    <xf numFmtId="172" fontId="34" fillId="6" borderId="6" xfId="6" applyNumberFormat="1" applyFont="1" applyFill="1" applyBorder="1" applyAlignment="1">
      <alignment horizontal="right"/>
    </xf>
    <xf numFmtId="172" fontId="32" fillId="6" borderId="6" xfId="6" applyNumberFormat="1" applyFont="1" applyFill="1" applyBorder="1" applyAlignment="1">
      <alignment horizontal="right"/>
    </xf>
    <xf numFmtId="0" fontId="32" fillId="6" borderId="0" xfId="0" applyFont="1" applyFill="1"/>
    <xf numFmtId="172" fontId="32" fillId="6" borderId="0" xfId="6" applyNumberFormat="1" applyFont="1" applyFill="1" applyAlignment="1">
      <alignment horizontal="right"/>
    </xf>
    <xf numFmtId="0" fontId="34" fillId="6" borderId="2" xfId="0" applyFont="1" applyFill="1" applyBorder="1"/>
    <xf numFmtId="9" fontId="34" fillId="6" borderId="19" xfId="1" applyFont="1" applyFill="1" applyBorder="1" applyAlignment="1">
      <alignment horizontal="right"/>
    </xf>
    <xf numFmtId="0" fontId="34" fillId="6" borderId="3" xfId="0" applyFont="1" applyFill="1" applyBorder="1"/>
    <xf numFmtId="9" fontId="34" fillId="6" borderId="6" xfId="1" applyFont="1" applyFill="1" applyBorder="1" applyAlignment="1">
      <alignment horizontal="right"/>
    </xf>
    <xf numFmtId="2" fontId="19" fillId="6" borderId="6" xfId="0" applyNumberFormat="1" applyFont="1" applyFill="1" applyBorder="1"/>
    <xf numFmtId="0" fontId="34" fillId="6" borderId="4" xfId="0" applyFont="1" applyFill="1" applyBorder="1"/>
    <xf numFmtId="2" fontId="34" fillId="6" borderId="6" xfId="1" applyNumberFormat="1" applyFont="1" applyFill="1" applyBorder="1" applyAlignment="1">
      <alignment horizontal="right"/>
    </xf>
    <xf numFmtId="172" fontId="34" fillId="8" borderId="6" xfId="6" applyNumberFormat="1" applyFont="1" applyFill="1" applyBorder="1" applyAlignment="1">
      <alignment horizontal="right"/>
    </xf>
    <xf numFmtId="0" fontId="32" fillId="9" borderId="6" xfId="0" applyFont="1" applyFill="1" applyBorder="1"/>
    <xf numFmtId="172" fontId="32" fillId="9" borderId="6" xfId="6" applyNumberFormat="1" applyFont="1" applyFill="1" applyBorder="1" applyAlignment="1">
      <alignment horizontal="right"/>
    </xf>
    <xf numFmtId="165" fontId="32" fillId="4" borderId="1" xfId="6" applyNumberFormat="1" applyFont="1" applyFill="1" applyBorder="1" applyAlignment="1">
      <alignment horizontal="right"/>
    </xf>
    <xf numFmtId="172" fontId="34" fillId="9" borderId="6" xfId="6" applyNumberFormat="1" applyFont="1" applyFill="1" applyBorder="1" applyAlignment="1">
      <alignment horizontal="right"/>
    </xf>
    <xf numFmtId="0" fontId="32" fillId="11" borderId="7" xfId="0" applyFont="1" applyFill="1" applyBorder="1"/>
    <xf numFmtId="172" fontId="32" fillId="11" borderId="7" xfId="6" applyNumberFormat="1" applyFont="1" applyFill="1" applyBorder="1" applyAlignment="1">
      <alignment horizontal="right"/>
    </xf>
    <xf numFmtId="0" fontId="32" fillId="10" borderId="3" xfId="0" applyFont="1" applyFill="1" applyBorder="1"/>
    <xf numFmtId="9" fontId="32" fillId="10" borderId="6" xfId="1" applyFont="1" applyFill="1" applyBorder="1" applyAlignment="1">
      <alignment horizontal="right"/>
    </xf>
    <xf numFmtId="9" fontId="34" fillId="10" borderId="6" xfId="1" applyFont="1" applyFill="1" applyBorder="1" applyAlignment="1">
      <alignment horizontal="right"/>
    </xf>
    <xf numFmtId="0" fontId="22" fillId="6" borderId="0" xfId="0" applyFont="1" applyFill="1" applyAlignment="1">
      <alignment horizontal="center" vertical="center"/>
    </xf>
    <xf numFmtId="164" fontId="34" fillId="6" borderId="6" xfId="0" applyNumberFormat="1" applyFont="1" applyFill="1" applyBorder="1" applyAlignment="1">
      <alignment horizontal="left"/>
    </xf>
    <xf numFmtId="0" fontId="32" fillId="8" borderId="19" xfId="0" applyFont="1" applyFill="1" applyBorder="1"/>
    <xf numFmtId="164" fontId="34" fillId="8" borderId="19" xfId="6" applyFont="1" applyFill="1" applyBorder="1"/>
    <xf numFmtId="0" fontId="32" fillId="4" borderId="7" xfId="0" applyFont="1" applyFill="1" applyBorder="1"/>
    <xf numFmtId="0" fontId="22" fillId="17" borderId="6" xfId="0" applyFont="1" applyFill="1" applyBorder="1"/>
    <xf numFmtId="0" fontId="19" fillId="18" borderId="5" xfId="0" applyFont="1" applyFill="1" applyBorder="1"/>
    <xf numFmtId="9" fontId="24" fillId="18" borderId="1" xfId="1" applyFont="1" applyFill="1" applyBorder="1"/>
    <xf numFmtId="0" fontId="22" fillId="26" borderId="22" xfId="0" applyFont="1" applyFill="1" applyBorder="1"/>
    <xf numFmtId="169" fontId="26" fillId="0" borderId="27" xfId="4" applyFont="1" applyBorder="1"/>
    <xf numFmtId="169" fontId="26" fillId="0" borderId="29" xfId="4" applyFont="1" applyBorder="1"/>
    <xf numFmtId="169" fontId="26" fillId="0" borderId="34" xfId="4" applyFont="1" applyBorder="1"/>
    <xf numFmtId="169" fontId="26" fillId="0" borderId="28" xfId="4" applyFont="1" applyBorder="1"/>
    <xf numFmtId="169" fontId="50" fillId="0" borderId="27" xfId="4" applyFont="1" applyBorder="1"/>
    <xf numFmtId="169" fontId="26" fillId="0" borderId="42" xfId="4" applyFont="1" applyBorder="1"/>
    <xf numFmtId="169" fontId="51" fillId="0" borderId="42" xfId="4" applyFont="1" applyBorder="1"/>
    <xf numFmtId="169" fontId="52" fillId="0" borderId="27" xfId="4" applyFont="1" applyBorder="1" applyAlignment="1">
      <alignment horizontal="centerContinuous"/>
    </xf>
    <xf numFmtId="169" fontId="26" fillId="0" borderId="27" xfId="4" applyFont="1" applyBorder="1" applyAlignment="1">
      <alignment horizontal="centerContinuous"/>
    </xf>
    <xf numFmtId="169" fontId="26" fillId="0" borderId="21" xfId="4" applyFont="1" applyBorder="1"/>
    <xf numFmtId="9" fontId="51" fillId="0" borderId="21" xfId="1" applyFont="1" applyBorder="1"/>
    <xf numFmtId="169" fontId="26" fillId="0" borderId="30" xfId="4" applyFont="1" applyBorder="1"/>
    <xf numFmtId="169" fontId="52" fillId="0" borderId="36" xfId="4" applyFont="1" applyBorder="1" applyProtection="1">
      <protection locked="0"/>
    </xf>
    <xf numFmtId="169" fontId="50" fillId="0" borderId="27" xfId="4" applyFont="1" applyBorder="1" applyAlignment="1">
      <alignment horizontal="right"/>
    </xf>
    <xf numFmtId="169" fontId="50" fillId="0" borderId="31" xfId="4" applyFont="1" applyBorder="1" applyAlignment="1">
      <alignment horizontal="left"/>
    </xf>
    <xf numFmtId="10" fontId="52" fillId="0" borderId="36" xfId="4" applyNumberFormat="1" applyFont="1" applyBorder="1" applyAlignment="1" applyProtection="1">
      <alignment horizontal="right"/>
      <protection locked="0"/>
    </xf>
    <xf numFmtId="41" fontId="52" fillId="0" borderId="31" xfId="7" applyFont="1" applyBorder="1" applyAlignment="1">
      <alignment horizontal="left"/>
    </xf>
    <xf numFmtId="169" fontId="49" fillId="3" borderId="1" xfId="4" applyFont="1" applyFill="1" applyBorder="1"/>
    <xf numFmtId="165" fontId="49" fillId="3" borderId="1" xfId="4" applyNumberFormat="1" applyFont="1" applyFill="1" applyBorder="1"/>
    <xf numFmtId="41" fontId="52" fillId="0" borderId="36" xfId="7" applyFont="1" applyBorder="1" applyProtection="1">
      <protection locked="0"/>
    </xf>
    <xf numFmtId="169" fontId="50" fillId="0" borderId="32" xfId="4" applyFont="1" applyBorder="1"/>
    <xf numFmtId="169" fontId="50" fillId="0" borderId="33" xfId="4" applyFont="1" applyBorder="1"/>
    <xf numFmtId="41" fontId="52" fillId="0" borderId="36" xfId="7" applyFont="1" applyBorder="1" applyAlignment="1" applyProtection="1">
      <alignment horizontal="left"/>
      <protection locked="0"/>
    </xf>
    <xf numFmtId="169" fontId="50" fillId="0" borderId="28" xfId="4" applyFont="1" applyBorder="1"/>
    <xf numFmtId="169" fontId="50" fillId="0" borderId="30" xfId="4" applyFont="1" applyBorder="1"/>
    <xf numFmtId="14" fontId="52" fillId="0" borderId="37" xfId="7" applyNumberFormat="1" applyFont="1" applyBorder="1" applyAlignment="1" applyProtection="1">
      <alignment horizontal="right"/>
      <protection locked="0"/>
    </xf>
    <xf numFmtId="169" fontId="49" fillId="7" borderId="1" xfId="4" applyFont="1" applyFill="1" applyBorder="1"/>
    <xf numFmtId="169" fontId="52" fillId="0" borderId="30" xfId="4" applyFont="1" applyBorder="1"/>
    <xf numFmtId="169" fontId="53" fillId="0" borderId="27" xfId="4" applyFont="1" applyBorder="1" applyAlignment="1">
      <alignment horizontal="right"/>
    </xf>
    <xf numFmtId="169" fontId="54" fillId="0" borderId="27" xfId="4" applyFont="1" applyBorder="1"/>
    <xf numFmtId="169" fontId="50" fillId="0" borderId="27" xfId="4" applyFont="1" applyBorder="1" applyAlignment="1">
      <alignment horizontal="centerContinuous"/>
    </xf>
    <xf numFmtId="170" fontId="52" fillId="0" borderId="27" xfId="4" applyNumberFormat="1" applyFont="1" applyBorder="1"/>
    <xf numFmtId="169" fontId="26" fillId="0" borderId="27" xfId="4" applyFont="1" applyBorder="1" applyAlignment="1">
      <alignment horizontal="right"/>
    </xf>
    <xf numFmtId="170" fontId="52" fillId="0" borderId="27" xfId="4" applyNumberFormat="1" applyFont="1" applyBorder="1" applyAlignment="1">
      <alignment horizontal="center"/>
    </xf>
    <xf numFmtId="169" fontId="26" fillId="0" borderId="27" xfId="4" applyFont="1" applyBorder="1" applyAlignment="1">
      <alignment horizontal="centerContinuous" vertical="top"/>
    </xf>
    <xf numFmtId="169" fontId="52" fillId="0" borderId="27" xfId="4" applyFont="1" applyBorder="1"/>
    <xf numFmtId="169" fontId="52" fillId="5" borderId="27" xfId="4" applyFont="1" applyFill="1" applyBorder="1"/>
    <xf numFmtId="169" fontId="52" fillId="5" borderId="27" xfId="4" applyFont="1" applyFill="1" applyBorder="1" applyAlignment="1">
      <alignment horizontal="left"/>
    </xf>
    <xf numFmtId="169" fontId="26" fillId="0" borderId="27" xfId="4" applyFont="1" applyBorder="1" applyAlignment="1">
      <alignment horizontal="center"/>
    </xf>
    <xf numFmtId="169" fontId="55" fillId="0" borderId="27" xfId="4" applyFont="1" applyBorder="1"/>
    <xf numFmtId="169" fontId="56" fillId="3" borderId="29" xfId="4" applyFont="1" applyFill="1" applyBorder="1"/>
    <xf numFmtId="169" fontId="26" fillId="3" borderId="29" xfId="4" applyFont="1" applyFill="1" applyBorder="1"/>
    <xf numFmtId="0" fontId="50" fillId="0" borderId="27" xfId="5" applyFont="1" applyBorder="1"/>
    <xf numFmtId="41" fontId="50" fillId="0" borderId="41" xfId="7" applyFont="1" applyBorder="1" applyAlignment="1">
      <alignment horizontal="center"/>
    </xf>
    <xf numFmtId="14" fontId="50" fillId="0" borderId="41" xfId="4" applyNumberFormat="1" applyFont="1" applyBorder="1" applyAlignment="1">
      <alignment horizontal="center"/>
    </xf>
    <xf numFmtId="41" fontId="50" fillId="0" borderId="36" xfId="7" applyFont="1" applyBorder="1" applyAlignment="1">
      <alignment horizontal="center"/>
    </xf>
    <xf numFmtId="14" fontId="50" fillId="0" borderId="36" xfId="4" applyNumberFormat="1" applyFont="1" applyBorder="1" applyAlignment="1">
      <alignment horizontal="center"/>
    </xf>
    <xf numFmtId="169" fontId="50" fillId="0" borderId="36" xfId="4" applyFont="1" applyBorder="1"/>
    <xf numFmtId="0" fontId="50" fillId="0" borderId="28" xfId="5" applyFont="1" applyBorder="1"/>
    <xf numFmtId="41" fontId="50" fillId="0" borderId="37" xfId="7" applyFont="1" applyBorder="1" applyAlignment="1">
      <alignment horizontal="center"/>
    </xf>
    <xf numFmtId="14" fontId="50" fillId="0" borderId="37" xfId="4" applyNumberFormat="1" applyFont="1" applyBorder="1" applyAlignment="1">
      <alignment horizontal="center"/>
    </xf>
    <xf numFmtId="41" fontId="50" fillId="0" borderId="30" xfId="7" applyFont="1" applyBorder="1" applyAlignment="1">
      <alignment horizontal="center"/>
    </xf>
    <xf numFmtId="14" fontId="50" fillId="0" borderId="30" xfId="4" applyNumberFormat="1" applyFont="1" applyBorder="1" applyAlignment="1">
      <alignment horizontal="center"/>
    </xf>
    <xf numFmtId="169" fontId="50" fillId="0" borderId="30" xfId="4" applyFont="1" applyBorder="1" applyAlignment="1">
      <alignment horizontal="center"/>
    </xf>
    <xf numFmtId="41" fontId="50" fillId="0" borderId="27" xfId="7" applyFont="1" applyBorder="1" applyAlignment="1">
      <alignment horizontal="center"/>
    </xf>
    <xf numFmtId="14" fontId="50" fillId="0" borderId="27" xfId="4" applyNumberFormat="1" applyFont="1" applyBorder="1" applyAlignment="1">
      <alignment horizontal="center"/>
    </xf>
    <xf numFmtId="169" fontId="50" fillId="0" borderId="27" xfId="4" applyFont="1" applyBorder="1" applyAlignment="1">
      <alignment horizontal="center"/>
    </xf>
    <xf numFmtId="169" fontId="50" fillId="0" borderId="34" xfId="4" applyFont="1" applyBorder="1" applyAlignment="1">
      <alignment horizontal="right" wrapText="1"/>
    </xf>
    <xf numFmtId="169" fontId="50" fillId="0" borderId="35" xfId="4" applyFont="1" applyBorder="1" applyAlignment="1">
      <alignment horizontal="right" wrapText="1"/>
    </xf>
    <xf numFmtId="164" fontId="50" fillId="0" borderId="41" xfId="6" applyFont="1" applyBorder="1" applyAlignment="1">
      <alignment horizontal="center"/>
    </xf>
    <xf numFmtId="164" fontId="50" fillId="0" borderId="46" xfId="6" applyFont="1" applyBorder="1"/>
    <xf numFmtId="164" fontId="50" fillId="0" borderId="36" xfId="6" applyFont="1" applyBorder="1" applyAlignment="1">
      <alignment horizontal="center"/>
    </xf>
    <xf numFmtId="164" fontId="50" fillId="0" borderId="36" xfId="6" applyFont="1" applyBorder="1"/>
    <xf numFmtId="164" fontId="50" fillId="0" borderId="37" xfId="6" applyFont="1" applyBorder="1" applyAlignment="1">
      <alignment horizontal="center"/>
    </xf>
    <xf numFmtId="0" fontId="34" fillId="0" borderId="3" xfId="0" applyFont="1" applyBorder="1"/>
    <xf numFmtId="9" fontId="31" fillId="18" borderId="1" xfId="0" applyNumberFormat="1" applyFont="1" applyFill="1" applyBorder="1" applyAlignment="1">
      <alignment vertical="center"/>
    </xf>
    <xf numFmtId="9" fontId="31" fillId="18" borderId="20" xfId="1" applyFont="1" applyFill="1" applyBorder="1" applyAlignment="1">
      <alignment vertical="center"/>
    </xf>
    <xf numFmtId="9" fontId="31" fillId="18" borderId="21" xfId="1" applyFont="1" applyFill="1" applyBorder="1" applyAlignment="1">
      <alignment vertical="center"/>
    </xf>
    <xf numFmtId="175" fontId="24" fillId="18" borderId="19" xfId="0" applyNumberFormat="1" applyFont="1" applyFill="1" applyBorder="1"/>
    <xf numFmtId="175" fontId="24" fillId="18" borderId="6" xfId="0" applyNumberFormat="1" applyFont="1" applyFill="1" applyBorder="1"/>
    <xf numFmtId="172" fontId="22" fillId="6" borderId="1" xfId="0" applyNumberFormat="1" applyFont="1" applyFill="1" applyBorder="1"/>
    <xf numFmtId="175" fontId="34" fillId="12" borderId="20" xfId="0" applyNumberFormat="1" applyFont="1" applyFill="1" applyBorder="1"/>
    <xf numFmtId="175" fontId="34" fillId="12" borderId="16" xfId="0" applyNumberFormat="1" applyFont="1" applyFill="1" applyBorder="1"/>
    <xf numFmtId="175" fontId="34" fillId="12" borderId="78" xfId="0" applyNumberFormat="1" applyFont="1" applyFill="1" applyBorder="1"/>
    <xf numFmtId="175" fontId="34" fillId="12" borderId="85" xfId="0" applyNumberFormat="1" applyFont="1" applyFill="1" applyBorder="1"/>
    <xf numFmtId="175" fontId="34" fillId="12" borderId="21" xfId="0" applyNumberFormat="1" applyFont="1" applyFill="1" applyBorder="1"/>
    <xf numFmtId="175" fontId="34" fillId="12" borderId="18" xfId="0" applyNumberFormat="1" applyFont="1" applyFill="1" applyBorder="1"/>
    <xf numFmtId="175" fontId="19" fillId="6" borderId="6" xfId="1" applyNumberFormat="1" applyFont="1" applyFill="1" applyBorder="1"/>
    <xf numFmtId="175" fontId="22" fillId="6" borderId="1" xfId="0" applyNumberFormat="1" applyFont="1" applyFill="1" applyBorder="1"/>
    <xf numFmtId="175" fontId="6" fillId="18" borderId="6" xfId="6" applyNumberFormat="1" applyFont="1" applyFill="1" applyBorder="1" applyAlignment="1">
      <alignment horizontal="left" vertical="center"/>
    </xf>
    <xf numFmtId="0" fontId="6" fillId="18" borderId="6" xfId="0" applyFont="1" applyFill="1" applyBorder="1" applyAlignment="1">
      <alignment horizontal="right" vertical="center"/>
    </xf>
    <xf numFmtId="175" fontId="6" fillId="18" borderId="6" xfId="0" applyNumberFormat="1" applyFont="1" applyFill="1" applyBorder="1"/>
    <xf numFmtId="172" fontId="2" fillId="6" borderId="6" xfId="6" applyNumberFormat="1" applyFill="1" applyBorder="1"/>
    <xf numFmtId="172" fontId="1" fillId="6" borderId="1" xfId="0" applyNumberFormat="1" applyFont="1" applyFill="1" applyBorder="1"/>
    <xf numFmtId="175" fontId="7" fillId="12" borderId="20" xfId="0" applyNumberFormat="1" applyFont="1" applyFill="1" applyBorder="1"/>
    <xf numFmtId="175" fontId="7" fillId="12" borderId="15" xfId="0" applyNumberFormat="1" applyFont="1" applyFill="1" applyBorder="1"/>
    <xf numFmtId="175" fontId="7" fillId="12" borderId="78" xfId="0" applyNumberFormat="1" applyFont="1" applyFill="1" applyBorder="1"/>
    <xf numFmtId="175" fontId="7" fillId="12" borderId="86" xfId="0" applyNumberFormat="1" applyFont="1" applyFill="1" applyBorder="1"/>
    <xf numFmtId="175" fontId="7" fillId="12" borderId="21" xfId="0" applyNumberFormat="1" applyFont="1" applyFill="1" applyBorder="1"/>
    <xf numFmtId="175" fontId="7" fillId="12" borderId="17" xfId="0" applyNumberFormat="1" applyFont="1" applyFill="1" applyBorder="1"/>
    <xf numFmtId="172" fontId="19" fillId="6" borderId="19" xfId="6" applyNumberFormat="1" applyFont="1" applyFill="1" applyBorder="1"/>
    <xf numFmtId="172" fontId="19" fillId="6" borderId="6" xfId="6" applyNumberFormat="1" applyFont="1" applyFill="1" applyBorder="1" applyAlignment="1">
      <alignment horizontal="right"/>
    </xf>
    <xf numFmtId="172" fontId="22" fillId="17" borderId="6" xfId="6" applyNumberFormat="1" applyFont="1" applyFill="1" applyBorder="1" applyAlignment="1">
      <alignment horizontal="right"/>
    </xf>
    <xf numFmtId="172" fontId="22" fillId="17" borderId="6" xfId="0" applyNumberFormat="1" applyFont="1" applyFill="1" applyBorder="1"/>
    <xf numFmtId="172" fontId="19" fillId="6" borderId="6" xfId="3" applyNumberFormat="1" applyFont="1" applyFill="1" applyBorder="1" applyAlignment="1">
      <alignment horizontal="right"/>
    </xf>
    <xf numFmtId="172" fontId="19" fillId="6" borderId="7" xfId="6" applyNumberFormat="1" applyFont="1" applyFill="1" applyBorder="1"/>
    <xf numFmtId="172" fontId="22" fillId="4" borderId="1" xfId="6" applyNumberFormat="1" applyFont="1" applyFill="1" applyBorder="1" applyAlignment="1">
      <alignment horizontal="right"/>
    </xf>
    <xf numFmtId="172" fontId="22" fillId="17" borderId="3" xfId="6" applyNumberFormat="1" applyFont="1" applyFill="1" applyBorder="1" applyAlignment="1">
      <alignment horizontal="right"/>
    </xf>
    <xf numFmtId="175" fontId="1" fillId="6" borderId="1" xfId="0" applyNumberFormat="1" applyFont="1" applyFill="1" applyBorder="1"/>
    <xf numFmtId="175" fontId="22" fillId="19" borderId="1" xfId="0" applyNumberFormat="1" applyFont="1" applyFill="1" applyBorder="1" applyAlignment="1">
      <alignment horizontal="right" vertical="center"/>
    </xf>
    <xf numFmtId="173" fontId="22" fillId="6" borderId="1" xfId="3" applyNumberFormat="1" applyFont="1" applyFill="1" applyBorder="1"/>
    <xf numFmtId="175" fontId="34" fillId="12" borderId="72" xfId="0" applyNumberFormat="1" applyFont="1" applyFill="1" applyBorder="1"/>
    <xf numFmtId="175" fontId="34" fillId="12" borderId="84" xfId="0" applyNumberFormat="1" applyFont="1" applyFill="1" applyBorder="1"/>
    <xf numFmtId="175" fontId="34" fillId="12" borderId="71" xfId="0" applyNumberFormat="1" applyFont="1" applyFill="1" applyBorder="1"/>
    <xf numFmtId="175" fontId="0" fillId="6" borderId="6" xfId="0" applyNumberFormat="1" applyFill="1" applyBorder="1"/>
    <xf numFmtId="168" fontId="7" fillId="6" borderId="6" xfId="0" applyNumberFormat="1" applyFont="1" applyFill="1" applyBorder="1" applyAlignment="1">
      <alignment horizontal="right" vertical="center"/>
    </xf>
    <xf numFmtId="175" fontId="7" fillId="6" borderId="6" xfId="0" applyNumberFormat="1" applyFont="1" applyFill="1" applyBorder="1" applyAlignment="1">
      <alignment horizontal="left" vertical="center"/>
    </xf>
    <xf numFmtId="172" fontId="1" fillId="6" borderId="1" xfId="6" applyNumberFormat="1" applyFont="1" applyFill="1" applyBorder="1" applyAlignment="1">
      <alignment horizontal="left" vertical="center"/>
    </xf>
    <xf numFmtId="172" fontId="19" fillId="6" borderId="9" xfId="6" applyNumberFormat="1" applyFont="1" applyFill="1" applyBorder="1"/>
    <xf numFmtId="172" fontId="19" fillId="6" borderId="12" xfId="6" applyNumberFormat="1" applyFont="1" applyFill="1" applyBorder="1"/>
    <xf numFmtId="172" fontId="22" fillId="17" borderId="0" xfId="6" applyNumberFormat="1" applyFont="1" applyFill="1" applyBorder="1" applyAlignment="1">
      <alignment horizontal="right"/>
    </xf>
    <xf numFmtId="172" fontId="19" fillId="6" borderId="11" xfId="6" applyNumberFormat="1" applyFont="1" applyFill="1" applyBorder="1"/>
    <xf numFmtId="172" fontId="19" fillId="6" borderId="7" xfId="3" applyNumberFormat="1" applyFont="1" applyFill="1" applyBorder="1" applyAlignment="1">
      <alignment horizontal="right"/>
    </xf>
    <xf numFmtId="175" fontId="22" fillId="17" borderId="6" xfId="0" applyNumberFormat="1" applyFont="1" applyFill="1" applyBorder="1"/>
    <xf numFmtId="172" fontId="24" fillId="18" borderId="22" xfId="6" applyNumberFormat="1" applyFont="1" applyFill="1" applyBorder="1" applyAlignment="1"/>
    <xf numFmtId="175" fontId="34" fillId="6" borderId="6" xfId="0" applyNumberFormat="1" applyFont="1" applyFill="1" applyBorder="1"/>
    <xf numFmtId="175" fontId="19" fillId="6" borderId="6" xfId="0" applyNumberFormat="1" applyFont="1" applyFill="1" applyBorder="1" applyAlignment="1">
      <alignment horizontal="right" vertical="center"/>
    </xf>
    <xf numFmtId="175" fontId="19" fillId="6" borderId="7" xfId="0" applyNumberFormat="1" applyFont="1" applyFill="1" applyBorder="1" applyAlignment="1">
      <alignment horizontal="right" vertical="center"/>
    </xf>
    <xf numFmtId="175" fontId="22" fillId="12" borderId="1" xfId="0" applyNumberFormat="1" applyFont="1" applyFill="1" applyBorder="1" applyAlignment="1">
      <alignment horizontal="right" vertical="center"/>
    </xf>
    <xf numFmtId="175" fontId="19" fillId="12" borderId="1" xfId="0" applyNumberFormat="1" applyFont="1" applyFill="1" applyBorder="1" applyAlignment="1">
      <alignment horizontal="right" vertical="center"/>
    </xf>
    <xf numFmtId="175" fontId="19" fillId="6" borderId="19" xfId="0" applyNumberFormat="1" applyFont="1" applyFill="1" applyBorder="1" applyAlignment="1">
      <alignment horizontal="right" vertical="center"/>
    </xf>
    <xf numFmtId="165" fontId="22" fillId="6" borderId="19" xfId="0" applyNumberFormat="1" applyFont="1" applyFill="1" applyBorder="1"/>
    <xf numFmtId="172" fontId="22" fillId="7" borderId="6" xfId="6" applyNumberFormat="1" applyFont="1" applyFill="1" applyBorder="1" applyAlignment="1">
      <alignment horizontal="right"/>
    </xf>
    <xf numFmtId="172" fontId="22" fillId="7" borderId="6" xfId="6" applyNumberFormat="1" applyFont="1" applyFill="1" applyBorder="1"/>
    <xf numFmtId="172" fontId="22" fillId="7" borderId="6" xfId="0" applyNumberFormat="1" applyFont="1" applyFill="1" applyBorder="1"/>
    <xf numFmtId="172" fontId="22" fillId="7" borderId="7" xfId="6" applyNumberFormat="1" applyFont="1" applyFill="1" applyBorder="1"/>
    <xf numFmtId="173" fontId="36" fillId="0" borderId="22" xfId="3" applyNumberFormat="1" applyFont="1" applyBorder="1" applyProtection="1">
      <protection hidden="1"/>
    </xf>
    <xf numFmtId="173" fontId="35" fillId="0" borderId="0" xfId="0" applyNumberFormat="1" applyFont="1"/>
    <xf numFmtId="173" fontId="36" fillId="0" borderId="0" xfId="3" applyNumberFormat="1" applyFont="1" applyProtection="1">
      <protection hidden="1"/>
    </xf>
    <xf numFmtId="173" fontId="36" fillId="0" borderId="22" xfId="3" applyNumberFormat="1" applyFont="1" applyBorder="1" applyProtection="1">
      <protection locked="0"/>
    </xf>
    <xf numFmtId="173" fontId="35" fillId="0" borderId="22" xfId="0" applyNumberFormat="1" applyFont="1" applyBorder="1"/>
    <xf numFmtId="173" fontId="14" fillId="0" borderId="22" xfId="3" applyNumberFormat="1" applyFont="1" applyBorder="1" applyProtection="1">
      <protection hidden="1"/>
    </xf>
    <xf numFmtId="173" fontId="36" fillId="14" borderId="23" xfId="3" applyNumberFormat="1" applyFont="1" applyFill="1" applyBorder="1" applyProtection="1">
      <protection hidden="1"/>
    </xf>
    <xf numFmtId="173" fontId="36" fillId="14" borderId="22" xfId="3" applyNumberFormat="1" applyFont="1" applyFill="1" applyBorder="1" applyProtection="1">
      <protection hidden="1"/>
    </xf>
    <xf numFmtId="173" fontId="19" fillId="15" borderId="22" xfId="3" applyNumberFormat="1" applyFont="1" applyFill="1" applyBorder="1"/>
    <xf numFmtId="173" fontId="40" fillId="13" borderId="1" xfId="3" applyNumberFormat="1" applyFont="1" applyFill="1" applyBorder="1"/>
    <xf numFmtId="172" fontId="34" fillId="6" borderId="6" xfId="0" applyNumberFormat="1" applyFont="1" applyFill="1" applyBorder="1"/>
    <xf numFmtId="172" fontId="44" fillId="8" borderId="6" xfId="6" applyNumberFormat="1" applyFont="1" applyFill="1" applyBorder="1" applyAlignment="1">
      <alignment horizontal="right"/>
    </xf>
    <xf numFmtId="172" fontId="22" fillId="12" borderId="6" xfId="6" applyNumberFormat="1" applyFont="1" applyFill="1" applyBorder="1" applyAlignment="1">
      <alignment horizontal="right"/>
    </xf>
    <xf numFmtId="172" fontId="22" fillId="12" borderId="1" xfId="6" applyNumberFormat="1" applyFont="1" applyFill="1" applyBorder="1" applyAlignment="1">
      <alignment horizontal="right"/>
    </xf>
    <xf numFmtId="172" fontId="19" fillId="6" borderId="0" xfId="0" applyNumberFormat="1" applyFont="1" applyFill="1"/>
    <xf numFmtId="172" fontId="32" fillId="4" borderId="7" xfId="6" applyNumberFormat="1" applyFont="1" applyFill="1" applyBorder="1" applyAlignment="1">
      <alignment horizontal="right"/>
    </xf>
    <xf numFmtId="172" fontId="34" fillId="0" borderId="6" xfId="6" applyNumberFormat="1" applyFont="1" applyFill="1" applyBorder="1" applyAlignment="1">
      <alignment horizontal="right"/>
    </xf>
    <xf numFmtId="177" fontId="34" fillId="6" borderId="6" xfId="1" applyNumberFormat="1" applyFont="1" applyFill="1" applyBorder="1" applyAlignment="1">
      <alignment horizontal="right"/>
    </xf>
    <xf numFmtId="173" fontId="34" fillId="0" borderId="6" xfId="3" applyNumberFormat="1" applyFont="1" applyFill="1" applyBorder="1" applyAlignment="1">
      <alignment horizontal="right"/>
    </xf>
    <xf numFmtId="9" fontId="34" fillId="6" borderId="7" xfId="1" applyFont="1" applyFill="1" applyBorder="1" applyAlignment="1">
      <alignment horizontal="right"/>
    </xf>
    <xf numFmtId="172" fontId="19" fillId="24" borderId="6" xfId="0" applyNumberFormat="1" applyFont="1" applyFill="1" applyBorder="1"/>
    <xf numFmtId="172" fontId="19" fillId="24" borderId="19" xfId="0" applyNumberFormat="1" applyFont="1" applyFill="1" applyBorder="1"/>
    <xf numFmtId="172" fontId="19" fillId="24" borderId="9" xfId="0" applyNumberFormat="1" applyFont="1" applyFill="1" applyBorder="1"/>
    <xf numFmtId="172" fontId="19" fillId="24" borderId="12" xfId="0" applyNumberFormat="1" applyFont="1" applyFill="1" applyBorder="1"/>
    <xf numFmtId="172" fontId="19" fillId="24" borderId="7" xfId="0" applyNumberFormat="1" applyFont="1" applyFill="1" applyBorder="1"/>
    <xf numFmtId="172" fontId="19" fillId="24" borderId="11" xfId="0" applyNumberFormat="1" applyFont="1" applyFill="1" applyBorder="1"/>
    <xf numFmtId="172" fontId="22" fillId="4" borderId="1" xfId="6" applyNumberFormat="1" applyFont="1" applyFill="1" applyBorder="1"/>
    <xf numFmtId="172" fontId="32" fillId="17" borderId="19" xfId="6" applyNumberFormat="1" applyFont="1" applyFill="1" applyBorder="1"/>
    <xf numFmtId="172" fontId="32" fillId="17" borderId="2" xfId="6" applyNumberFormat="1" applyFont="1" applyFill="1" applyBorder="1"/>
    <xf numFmtId="172" fontId="34" fillId="6" borderId="3" xfId="6" applyNumberFormat="1" applyFont="1" applyFill="1" applyBorder="1" applyAlignment="1">
      <alignment horizontal="right"/>
    </xf>
    <xf numFmtId="172" fontId="32" fillId="17" borderId="6" xfId="6" applyNumberFormat="1" applyFont="1" applyFill="1" applyBorder="1" applyAlignment="1">
      <alignment horizontal="right"/>
    </xf>
    <xf numFmtId="172" fontId="32" fillId="17" borderId="3" xfId="6" applyNumberFormat="1" applyFont="1" applyFill="1" applyBorder="1" applyAlignment="1">
      <alignment horizontal="right"/>
    </xf>
    <xf numFmtId="172" fontId="19" fillId="6" borderId="3" xfId="0" applyNumberFormat="1" applyFont="1" applyFill="1" applyBorder="1"/>
    <xf numFmtId="172" fontId="34" fillId="17" borderId="1" xfId="6" applyNumberFormat="1" applyFont="1" applyFill="1" applyBorder="1" applyAlignment="1">
      <alignment horizontal="right"/>
    </xf>
    <xf numFmtId="172" fontId="32" fillId="17" borderId="1" xfId="6" applyNumberFormat="1" applyFont="1" applyFill="1" applyBorder="1" applyAlignment="1">
      <alignment horizontal="right"/>
    </xf>
    <xf numFmtId="172" fontId="19" fillId="4" borderId="6" xfId="0" applyNumberFormat="1" applyFont="1" applyFill="1" applyBorder="1"/>
    <xf numFmtId="172" fontId="19" fillId="17" borderId="7" xfId="0" applyNumberFormat="1" applyFont="1" applyFill="1" applyBorder="1"/>
    <xf numFmtId="175" fontId="19" fillId="6" borderId="19" xfId="0" applyNumberFormat="1" applyFont="1" applyFill="1" applyBorder="1"/>
    <xf numFmtId="172" fontId="19" fillId="6" borderId="20" xfId="6" applyNumberFormat="1" applyFont="1" applyFill="1" applyBorder="1"/>
    <xf numFmtId="172" fontId="19" fillId="6" borderId="78" xfId="6" applyNumberFormat="1" applyFont="1" applyFill="1" applyBorder="1" applyAlignment="1">
      <alignment horizontal="right"/>
    </xf>
    <xf numFmtId="172" fontId="19" fillId="6" borderId="21" xfId="6" applyNumberFormat="1" applyFont="1" applyFill="1" applyBorder="1" applyAlignment="1">
      <alignment horizontal="right"/>
    </xf>
    <xf numFmtId="172" fontId="22" fillId="4" borderId="7" xfId="6" applyNumberFormat="1" applyFont="1" applyFill="1" applyBorder="1" applyAlignment="1">
      <alignment horizontal="right"/>
    </xf>
    <xf numFmtId="172" fontId="34" fillId="6" borderId="20" xfId="6" applyNumberFormat="1" applyFont="1" applyFill="1" applyBorder="1"/>
    <xf numFmtId="172" fontId="22" fillId="4" borderId="7" xfId="0" applyNumberFormat="1" applyFont="1" applyFill="1" applyBorder="1"/>
    <xf numFmtId="0" fontId="18" fillId="6" borderId="0" xfId="2" applyFont="1" applyFill="1" applyAlignment="1">
      <alignment horizontal="center"/>
    </xf>
    <xf numFmtId="178" fontId="51" fillId="0" borderId="42" xfId="4" applyNumberFormat="1" applyFont="1" applyBorder="1"/>
    <xf numFmtId="178" fontId="51" fillId="0" borderId="21" xfId="6" applyNumberFormat="1" applyFont="1" applyBorder="1"/>
    <xf numFmtId="178" fontId="26" fillId="7" borderId="1" xfId="4" applyNumberFormat="1" applyFont="1" applyFill="1" applyBorder="1"/>
    <xf numFmtId="165" fontId="22" fillId="0" borderId="19" xfId="0" applyNumberFormat="1" applyFont="1" applyBorder="1" applyAlignment="1">
      <alignment horizontal="right"/>
    </xf>
    <xf numFmtId="172" fontId="24" fillId="18" borderId="42" xfId="6" applyNumberFormat="1" applyFont="1" applyFill="1" applyBorder="1"/>
    <xf numFmtId="172" fontId="24" fillId="18" borderId="49" xfId="6" applyNumberFormat="1" applyFont="1" applyFill="1" applyBorder="1"/>
    <xf numFmtId="0" fontId="22" fillId="21" borderId="6" xfId="0" applyFont="1" applyFill="1" applyBorder="1"/>
    <xf numFmtId="172" fontId="32" fillId="4" borderId="5" xfId="6" applyNumberFormat="1" applyFont="1" applyFill="1" applyBorder="1" applyAlignment="1">
      <alignment horizontal="right"/>
    </xf>
    <xf numFmtId="172" fontId="24" fillId="18" borderId="6" xfId="0" applyNumberFormat="1" applyFont="1" applyFill="1" applyBorder="1"/>
    <xf numFmtId="172" fontId="19" fillId="6" borderId="7" xfId="0" applyNumberFormat="1" applyFont="1" applyFill="1" applyBorder="1"/>
    <xf numFmtId="172" fontId="22" fillId="21" borderId="6" xfId="6" applyNumberFormat="1" applyFont="1" applyFill="1" applyBorder="1" applyAlignment="1">
      <alignment horizontal="right"/>
    </xf>
    <xf numFmtId="169" fontId="25" fillId="0" borderId="34" xfId="2" applyNumberFormat="1" applyFont="1" applyBorder="1" applyAlignment="1">
      <alignment horizontal="center"/>
    </xf>
    <xf numFmtId="169" fontId="25" fillId="0" borderId="38" xfId="2" applyNumberFormat="1" applyFont="1" applyBorder="1" applyAlignment="1">
      <alignment horizontal="center"/>
    </xf>
    <xf numFmtId="169" fontId="26" fillId="0" borderId="38" xfId="4" applyFont="1" applyBorder="1"/>
    <xf numFmtId="169" fontId="26" fillId="0" borderId="0" xfId="4" applyFont="1" applyBorder="1"/>
    <xf numFmtId="0" fontId="21" fillId="0" borderId="0" xfId="2" applyFont="1" applyAlignment="1">
      <alignment horizontal="center"/>
    </xf>
    <xf numFmtId="165" fontId="22" fillId="6" borderId="0" xfId="0" applyNumberFormat="1" applyFont="1" applyFill="1" applyAlignment="1">
      <alignment horizontal="center" vertical="center"/>
    </xf>
    <xf numFmtId="0" fontId="16" fillId="6" borderId="3" xfId="2" applyFont="1" applyFill="1" applyBorder="1" applyAlignment="1">
      <alignment horizontal="center"/>
    </xf>
    <xf numFmtId="0" fontId="16" fillId="6" borderId="0" xfId="2" applyFont="1" applyFill="1" applyAlignment="1">
      <alignment horizontal="center"/>
    </xf>
    <xf numFmtId="0" fontId="16" fillId="6" borderId="12" xfId="2" applyFont="1" applyFill="1" applyBorder="1" applyAlignment="1">
      <alignment horizontal="center"/>
    </xf>
    <xf numFmtId="175" fontId="19" fillId="2" borderId="1" xfId="0" applyNumberFormat="1" applyFont="1" applyFill="1" applyBorder="1"/>
    <xf numFmtId="10" fontId="6" fillId="18" borderId="21" xfId="1" applyNumberFormat="1" applyFont="1" applyFill="1" applyBorder="1"/>
    <xf numFmtId="1" fontId="19" fillId="6" borderId="6" xfId="1" applyNumberFormat="1" applyFont="1" applyFill="1" applyBorder="1"/>
    <xf numFmtId="1" fontId="22" fillId="6" borderId="1" xfId="0" applyNumberFormat="1" applyFont="1" applyFill="1" applyBorder="1"/>
    <xf numFmtId="175" fontId="19" fillId="6" borderId="6" xfId="6" applyNumberFormat="1" applyFont="1" applyFill="1" applyBorder="1" applyAlignment="1">
      <alignment horizontal="right"/>
    </xf>
    <xf numFmtId="173" fontId="19" fillId="6" borderId="0" xfId="0" applyNumberFormat="1" applyFont="1" applyFill="1"/>
    <xf numFmtId="175" fontId="24" fillId="18" borderId="6" xfId="0" quotePrefix="1" applyNumberFormat="1" applyFont="1" applyFill="1" applyBorder="1"/>
    <xf numFmtId="0" fontId="30" fillId="18" borderId="6" xfId="0" applyFont="1" applyFill="1" applyBorder="1" applyAlignment="1">
      <alignment vertical="center"/>
    </xf>
    <xf numFmtId="172" fontId="31" fillId="18" borderId="1" xfId="6" applyNumberFormat="1" applyFont="1" applyFill="1" applyBorder="1" applyAlignment="1">
      <alignment vertical="center"/>
    </xf>
    <xf numFmtId="166" fontId="6" fillId="18" borderId="6" xfId="6" applyNumberFormat="1" applyFont="1" applyFill="1" applyBorder="1"/>
    <xf numFmtId="0" fontId="6" fillId="18" borderId="6" xfId="6" applyNumberFormat="1" applyFont="1" applyFill="1" applyBorder="1"/>
    <xf numFmtId="1" fontId="6" fillId="18" borderId="7" xfId="0" applyNumberFormat="1" applyFont="1" applyFill="1" applyBorder="1"/>
    <xf numFmtId="164" fontId="6" fillId="18" borderId="6" xfId="6" applyFont="1" applyFill="1" applyBorder="1" applyAlignment="1">
      <alignment horizontal="right"/>
    </xf>
    <xf numFmtId="164" fontId="6" fillId="18" borderId="7" xfId="6" applyFont="1" applyFill="1" applyBorder="1" applyAlignment="1">
      <alignment horizontal="right"/>
    </xf>
    <xf numFmtId="0" fontId="6" fillId="18" borderId="6" xfId="0" applyFont="1" applyFill="1" applyBorder="1"/>
    <xf numFmtId="166" fontId="6" fillId="18" borderId="6" xfId="0" applyNumberFormat="1" applyFont="1" applyFill="1" applyBorder="1"/>
    <xf numFmtId="0" fontId="6" fillId="18" borderId="7" xfId="0" applyFont="1" applyFill="1" applyBorder="1"/>
    <xf numFmtId="0" fontId="6" fillId="18" borderId="6" xfId="1" applyNumberFormat="1" applyFont="1" applyFill="1" applyBorder="1" applyAlignment="1">
      <alignment horizontal="center"/>
    </xf>
    <xf numFmtId="166" fontId="6" fillId="18" borderId="19" xfId="0" applyNumberFormat="1" applyFont="1" applyFill="1" applyBorder="1"/>
    <xf numFmtId="172" fontId="19" fillId="6" borderId="22" xfId="0" applyNumberFormat="1" applyFont="1" applyFill="1" applyBorder="1"/>
    <xf numFmtId="9" fontId="19" fillId="6" borderId="0" xfId="0" applyNumberFormat="1" applyFont="1" applyFill="1"/>
    <xf numFmtId="0" fontId="0" fillId="6" borderId="0" xfId="0" applyFill="1" applyAlignment="1">
      <alignment horizontal="center"/>
    </xf>
    <xf numFmtId="0" fontId="0" fillId="6" borderId="10" xfId="0" applyFill="1" applyBorder="1" applyAlignment="1">
      <alignment horizontal="center"/>
    </xf>
    <xf numFmtId="0" fontId="16" fillId="6" borderId="4" xfId="2" applyFont="1" applyFill="1" applyBorder="1" applyAlignment="1">
      <alignment horizontal="center"/>
    </xf>
    <xf numFmtId="0" fontId="16" fillId="6" borderId="10" xfId="2" applyFont="1" applyFill="1" applyBorder="1" applyAlignment="1">
      <alignment horizontal="center"/>
    </xf>
    <xf numFmtId="0" fontId="16" fillId="6" borderId="11" xfId="2" applyFont="1" applyFill="1" applyBorder="1" applyAlignment="1">
      <alignment horizontal="center"/>
    </xf>
    <xf numFmtId="0" fontId="16" fillId="6" borderId="3" xfId="2" applyFont="1" applyFill="1" applyBorder="1" applyAlignment="1">
      <alignment horizontal="center"/>
    </xf>
    <xf numFmtId="0" fontId="16" fillId="6" borderId="0" xfId="2" applyFont="1" applyFill="1" applyAlignment="1">
      <alignment horizontal="center"/>
    </xf>
    <xf numFmtId="0" fontId="16" fillId="6" borderId="12" xfId="2" applyFont="1" applyFill="1" applyBorder="1" applyAlignment="1">
      <alignment horizontal="center"/>
    </xf>
    <xf numFmtId="0" fontId="35" fillId="6" borderId="3" xfId="0" applyFont="1" applyFill="1" applyBorder="1" applyAlignment="1">
      <alignment horizontal="center"/>
    </xf>
    <xf numFmtId="0" fontId="35" fillId="6" borderId="0" xfId="0" applyFont="1" applyFill="1" applyAlignment="1">
      <alignment horizontal="center"/>
    </xf>
    <xf numFmtId="0" fontId="35" fillId="6" borderId="12" xfId="0" applyFont="1" applyFill="1" applyBorder="1" applyAlignment="1">
      <alignment horizontal="center"/>
    </xf>
    <xf numFmtId="0" fontId="57" fillId="2" borderId="5" xfId="0" applyFont="1" applyFill="1" applyBorder="1" applyAlignment="1">
      <alignment horizontal="center"/>
    </xf>
    <xf numFmtId="0" fontId="57" fillId="2" borderId="13" xfId="0" applyFont="1" applyFill="1" applyBorder="1" applyAlignment="1">
      <alignment horizontal="center"/>
    </xf>
    <xf numFmtId="0" fontId="57" fillId="2" borderId="14" xfId="0" applyFont="1" applyFill="1" applyBorder="1" applyAlignment="1">
      <alignment horizontal="center"/>
    </xf>
    <xf numFmtId="0" fontId="16" fillId="6" borderId="2" xfId="2" applyFont="1" applyFill="1" applyBorder="1" applyAlignment="1">
      <alignment horizontal="center"/>
    </xf>
    <xf numFmtId="0" fontId="16" fillId="6" borderId="8" xfId="2" applyFont="1" applyFill="1" applyBorder="1" applyAlignment="1">
      <alignment horizontal="center"/>
    </xf>
    <xf numFmtId="0" fontId="16" fillId="6" borderId="9" xfId="2" applyFont="1" applyFill="1" applyBorder="1" applyAlignment="1">
      <alignment horizontal="center"/>
    </xf>
    <xf numFmtId="0" fontId="16" fillId="6" borderId="3" xfId="2" applyFont="1" applyFill="1" applyBorder="1" applyAlignment="1">
      <alignment horizontal="center" vertical="center"/>
    </xf>
    <xf numFmtId="0" fontId="16" fillId="6" borderId="0" xfId="2" applyFont="1" applyFill="1" applyAlignment="1">
      <alignment horizontal="center" vertical="center"/>
    </xf>
    <xf numFmtId="0" fontId="16" fillId="6" borderId="12" xfId="2" applyFont="1" applyFill="1" applyBorder="1" applyAlignment="1">
      <alignment horizontal="center" vertical="center"/>
    </xf>
    <xf numFmtId="0" fontId="16" fillId="0" borderId="4" xfId="2" applyFont="1" applyFill="1" applyBorder="1" applyAlignment="1">
      <alignment horizontal="center"/>
    </xf>
    <xf numFmtId="0" fontId="16" fillId="0" borderId="10" xfId="2" applyFont="1" applyFill="1" applyBorder="1" applyAlignment="1">
      <alignment horizontal="center"/>
    </xf>
    <xf numFmtId="0" fontId="16" fillId="0" borderId="11" xfId="2" applyFont="1" applyFill="1" applyBorder="1" applyAlignment="1">
      <alignment horizontal="center"/>
    </xf>
    <xf numFmtId="0" fontId="57" fillId="4" borderId="5" xfId="0" applyFont="1" applyFill="1" applyBorder="1" applyAlignment="1">
      <alignment horizontal="center"/>
    </xf>
    <xf numFmtId="0" fontId="57" fillId="4" borderId="13" xfId="0" applyFont="1" applyFill="1" applyBorder="1" applyAlignment="1">
      <alignment horizontal="center"/>
    </xf>
    <xf numFmtId="0" fontId="57" fillId="4" borderId="14" xfId="0" applyFont="1" applyFill="1" applyBorder="1" applyAlignment="1">
      <alignment horizontal="center"/>
    </xf>
    <xf numFmtId="0" fontId="35" fillId="6" borderId="4" xfId="0" applyFont="1" applyFill="1" applyBorder="1" applyAlignment="1">
      <alignment horizontal="center"/>
    </xf>
    <xf numFmtId="0" fontId="35" fillId="6" borderId="10" xfId="0" applyFont="1" applyFill="1" applyBorder="1" applyAlignment="1">
      <alignment horizontal="center"/>
    </xf>
    <xf numFmtId="0" fontId="35" fillId="6" borderId="11" xfId="0" applyFont="1" applyFill="1" applyBorder="1" applyAlignment="1">
      <alignment horizontal="center"/>
    </xf>
    <xf numFmtId="0" fontId="57" fillId="3" borderId="5" xfId="0" applyFont="1" applyFill="1" applyBorder="1" applyAlignment="1">
      <alignment horizontal="center"/>
    </xf>
    <xf numFmtId="0" fontId="57" fillId="3" borderId="13" xfId="0" applyFont="1" applyFill="1" applyBorder="1" applyAlignment="1">
      <alignment horizontal="center"/>
    </xf>
    <xf numFmtId="0" fontId="57" fillId="3" borderId="14" xfId="0" applyFont="1" applyFill="1" applyBorder="1" applyAlignment="1">
      <alignment horizontal="center"/>
    </xf>
    <xf numFmtId="0" fontId="21" fillId="6" borderId="0" xfId="2" applyFont="1" applyFill="1" applyAlignment="1">
      <alignment horizontal="center" vertical="center"/>
    </xf>
    <xf numFmtId="0" fontId="29" fillId="6" borderId="15" xfId="0" applyFont="1" applyFill="1" applyBorder="1" applyAlignment="1">
      <alignment horizontal="center" vertical="center"/>
    </xf>
    <xf numFmtId="0" fontId="29" fillId="6" borderId="16" xfId="0" applyFont="1" applyFill="1" applyBorder="1" applyAlignment="1">
      <alignment horizontal="center" vertical="center"/>
    </xf>
    <xf numFmtId="0" fontId="29" fillId="6" borderId="72" xfId="0" applyFont="1" applyFill="1" applyBorder="1" applyAlignment="1">
      <alignment horizontal="center" vertical="center"/>
    </xf>
    <xf numFmtId="0" fontId="29" fillId="6" borderId="17" xfId="0" applyFont="1" applyFill="1" applyBorder="1" applyAlignment="1">
      <alignment horizontal="center" vertical="center"/>
    </xf>
    <xf numFmtId="0" fontId="29" fillId="6" borderId="18" xfId="0" applyFont="1" applyFill="1" applyBorder="1" applyAlignment="1">
      <alignment horizontal="center" vertical="center"/>
    </xf>
    <xf numFmtId="0" fontId="29" fillId="6" borderId="71" xfId="0" applyFont="1" applyFill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 wrapText="1"/>
    </xf>
    <xf numFmtId="0" fontId="28" fillId="6" borderId="8" xfId="0" applyFont="1" applyFill="1" applyBorder="1" applyAlignment="1">
      <alignment horizontal="center" vertical="center" wrapText="1"/>
    </xf>
    <xf numFmtId="0" fontId="28" fillId="6" borderId="9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6" borderId="11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22" fillId="19" borderId="5" xfId="0" applyFont="1" applyFill="1" applyBorder="1" applyAlignment="1">
      <alignment horizontal="center"/>
    </xf>
    <xf numFmtId="0" fontId="22" fillId="19" borderId="13" xfId="0" applyFont="1" applyFill="1" applyBorder="1" applyAlignment="1">
      <alignment horizontal="center"/>
    </xf>
    <xf numFmtId="0" fontId="22" fillId="6" borderId="5" xfId="0" applyFont="1" applyFill="1" applyBorder="1" applyAlignment="1">
      <alignment horizontal="center"/>
    </xf>
    <xf numFmtId="0" fontId="22" fillId="6" borderId="14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/>
    </xf>
    <xf numFmtId="0" fontId="19" fillId="12" borderId="3" xfId="0" applyFont="1" applyFill="1" applyBorder="1" applyAlignment="1">
      <alignment horizontal="center"/>
    </xf>
    <xf numFmtId="0" fontId="19" fillId="12" borderId="0" xfId="0" applyFont="1" applyFill="1" applyAlignment="1">
      <alignment horizontal="center"/>
    </xf>
    <xf numFmtId="0" fontId="22" fillId="12" borderId="5" xfId="0" applyFont="1" applyFill="1" applyBorder="1" applyAlignment="1">
      <alignment horizontal="center"/>
    </xf>
    <xf numFmtId="0" fontId="22" fillId="12" borderId="14" xfId="0" applyFont="1" applyFill="1" applyBorder="1" applyAlignment="1">
      <alignment horizontal="center"/>
    </xf>
    <xf numFmtId="0" fontId="22" fillId="6" borderId="13" xfId="0" applyFont="1" applyFill="1" applyBorder="1" applyAlignment="1">
      <alignment horizontal="center"/>
    </xf>
    <xf numFmtId="0" fontId="19" fillId="6" borderId="19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2" fillId="2" borderId="10" xfId="0" applyFont="1" applyFill="1" applyBorder="1" applyAlignment="1">
      <alignment horizontal="center"/>
    </xf>
    <xf numFmtId="0" fontId="22" fillId="2" borderId="10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/>
    </xf>
    <xf numFmtId="0" fontId="19" fillId="6" borderId="8" xfId="0" applyFont="1" applyFill="1" applyBorder="1" applyAlignment="1">
      <alignment horizontal="center"/>
    </xf>
    <xf numFmtId="0" fontId="21" fillId="6" borderId="0" xfId="2" applyFont="1" applyFill="1" applyAlignment="1">
      <alignment horizontal="center"/>
    </xf>
    <xf numFmtId="0" fontId="19" fillId="6" borderId="0" xfId="0" applyFont="1" applyFill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2" fillId="20" borderId="10" xfId="0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22" fillId="19" borderId="1" xfId="0" applyFont="1" applyFill="1" applyBorder="1" applyAlignment="1">
      <alignment horizontal="center"/>
    </xf>
    <xf numFmtId="0" fontId="32" fillId="19" borderId="19" xfId="0" applyFont="1" applyFill="1" applyBorder="1" applyAlignment="1">
      <alignment horizontal="center" wrapText="1"/>
    </xf>
    <xf numFmtId="0" fontId="32" fillId="19" borderId="2" xfId="0" applyFont="1" applyFill="1" applyBorder="1" applyAlignment="1">
      <alignment horizontal="center" wrapText="1"/>
    </xf>
    <xf numFmtId="0" fontId="32" fillId="19" borderId="5" xfId="0" applyFont="1" applyFill="1" applyBorder="1" applyAlignment="1">
      <alignment horizontal="center"/>
    </xf>
    <xf numFmtId="0" fontId="32" fillId="19" borderId="13" xfId="0" applyFont="1" applyFill="1" applyBorder="1" applyAlignment="1">
      <alignment horizontal="center"/>
    </xf>
    <xf numFmtId="0" fontId="32" fillId="19" borderId="5" xfId="0" applyFont="1" applyFill="1" applyBorder="1" applyAlignment="1">
      <alignment horizontal="center" wrapText="1"/>
    </xf>
    <xf numFmtId="0" fontId="32" fillId="19" borderId="13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6" fillId="0" borderId="0" xfId="2" applyFont="1" applyAlignment="1">
      <alignment horizontal="center"/>
    </xf>
    <xf numFmtId="0" fontId="4" fillId="0" borderId="0" xfId="0" applyFont="1" applyAlignment="1">
      <alignment horizontal="left"/>
    </xf>
    <xf numFmtId="0" fontId="1" fillId="2" borderId="10" xfId="0" applyFont="1" applyFill="1" applyBorder="1" applyAlignment="1">
      <alignment horizontal="left"/>
    </xf>
    <xf numFmtId="0" fontId="22" fillId="19" borderId="14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12" xfId="0" applyFont="1" applyFill="1" applyBorder="1" applyAlignment="1">
      <alignment horizontal="center"/>
    </xf>
    <xf numFmtId="0" fontId="6" fillId="18" borderId="5" xfId="0" applyFont="1" applyFill="1" applyBorder="1" applyAlignment="1">
      <alignment horizontal="center"/>
    </xf>
    <xf numFmtId="0" fontId="6" fillId="18" borderId="13" xfId="0" applyFont="1" applyFill="1" applyBorder="1" applyAlignment="1">
      <alignment horizontal="center"/>
    </xf>
    <xf numFmtId="0" fontId="6" fillId="18" borderId="14" xfId="0" applyFont="1" applyFill="1" applyBorder="1" applyAlignment="1">
      <alignment horizontal="center"/>
    </xf>
    <xf numFmtId="0" fontId="19" fillId="6" borderId="73" xfId="0" applyFont="1" applyFill="1" applyBorder="1" applyAlignment="1">
      <alignment horizontal="center"/>
    </xf>
    <xf numFmtId="0" fontId="19" fillId="6" borderId="22" xfId="0" applyFont="1" applyFill="1" applyBorder="1" applyAlignment="1">
      <alignment horizontal="center"/>
    </xf>
    <xf numFmtId="0" fontId="19" fillId="6" borderId="74" xfId="0" applyFont="1" applyFill="1" applyBorder="1" applyAlignment="1">
      <alignment horizontal="center"/>
    </xf>
    <xf numFmtId="0" fontId="19" fillId="6" borderId="75" xfId="0" applyFont="1" applyFill="1" applyBorder="1" applyAlignment="1">
      <alignment horizontal="center"/>
    </xf>
    <xf numFmtId="0" fontId="19" fillId="6" borderId="76" xfId="0" applyFont="1" applyFill="1" applyBorder="1" applyAlignment="1">
      <alignment horizontal="center"/>
    </xf>
    <xf numFmtId="0" fontId="19" fillId="6" borderId="77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2" fillId="6" borderId="10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19" fillId="6" borderId="10" xfId="0" applyFont="1" applyFill="1" applyBorder="1" applyAlignment="1">
      <alignment horizontal="center"/>
    </xf>
    <xf numFmtId="0" fontId="19" fillId="6" borderId="11" xfId="0" applyFont="1" applyFill="1" applyBorder="1" applyAlignment="1">
      <alignment horizontal="center"/>
    </xf>
    <xf numFmtId="0" fontId="22" fillId="19" borderId="2" xfId="0" applyFont="1" applyFill="1" applyBorder="1" applyAlignment="1">
      <alignment horizontal="center"/>
    </xf>
    <xf numFmtId="0" fontId="22" fillId="19" borderId="8" xfId="0" applyFont="1" applyFill="1" applyBorder="1" applyAlignment="1">
      <alignment horizontal="center"/>
    </xf>
    <xf numFmtId="0" fontId="22" fillId="19" borderId="9" xfId="0" applyFont="1" applyFill="1" applyBorder="1" applyAlignment="1">
      <alignment horizontal="center"/>
    </xf>
    <xf numFmtId="0" fontId="32" fillId="12" borderId="79" xfId="0" applyFont="1" applyFill="1" applyBorder="1" applyAlignment="1">
      <alignment horizontal="center" wrapText="1"/>
    </xf>
    <xf numFmtId="0" fontId="32" fillId="12" borderId="80" xfId="0" applyFont="1" applyFill="1" applyBorder="1" applyAlignment="1">
      <alignment horizontal="center" wrapText="1"/>
    </xf>
    <xf numFmtId="0" fontId="32" fillId="12" borderId="82" xfId="0" applyFont="1" applyFill="1" applyBorder="1" applyAlignment="1">
      <alignment horizontal="center" wrapText="1"/>
    </xf>
    <xf numFmtId="0" fontId="32" fillId="12" borderId="73" xfId="0" applyFont="1" applyFill="1" applyBorder="1" applyAlignment="1">
      <alignment horizontal="center" wrapText="1"/>
    </xf>
    <xf numFmtId="0" fontId="32" fillId="12" borderId="22" xfId="0" applyFont="1" applyFill="1" applyBorder="1" applyAlignment="1">
      <alignment horizontal="center" wrapText="1"/>
    </xf>
    <xf numFmtId="0" fontId="32" fillId="12" borderId="51" xfId="0" applyFont="1" applyFill="1" applyBorder="1" applyAlignment="1">
      <alignment horizontal="center" wrapText="1"/>
    </xf>
    <xf numFmtId="0" fontId="32" fillId="12" borderId="75" xfId="0" applyFont="1" applyFill="1" applyBorder="1" applyAlignment="1">
      <alignment horizontal="center"/>
    </xf>
    <xf numFmtId="0" fontId="32" fillId="12" borderId="76" xfId="0" applyFont="1" applyFill="1" applyBorder="1" applyAlignment="1">
      <alignment horizontal="center"/>
    </xf>
    <xf numFmtId="0" fontId="32" fillId="12" borderId="83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/>
    </xf>
    <xf numFmtId="0" fontId="22" fillId="6" borderId="8" xfId="0" applyFont="1" applyFill="1" applyBorder="1" applyAlignment="1">
      <alignment horizontal="center"/>
    </xf>
    <xf numFmtId="0" fontId="22" fillId="6" borderId="9" xfId="0" applyFont="1" applyFill="1" applyBorder="1" applyAlignment="1">
      <alignment horizontal="center"/>
    </xf>
    <xf numFmtId="172" fontId="24" fillId="18" borderId="5" xfId="6" applyNumberFormat="1" applyFont="1" applyFill="1" applyBorder="1" applyAlignment="1">
      <alignment horizontal="center"/>
    </xf>
    <xf numFmtId="172" fontId="24" fillId="18" borderId="13" xfId="6" applyNumberFormat="1" applyFont="1" applyFill="1" applyBorder="1" applyAlignment="1">
      <alignment horizontal="center"/>
    </xf>
    <xf numFmtId="172" fontId="24" fillId="18" borderId="14" xfId="6" applyNumberFormat="1" applyFont="1" applyFill="1" applyBorder="1" applyAlignment="1">
      <alignment horizontal="center"/>
    </xf>
    <xf numFmtId="0" fontId="24" fillId="18" borderId="5" xfId="0" applyFont="1" applyFill="1" applyBorder="1" applyAlignment="1">
      <alignment horizontal="center"/>
    </xf>
    <xf numFmtId="0" fontId="24" fillId="18" borderId="13" xfId="0" applyFont="1" applyFill="1" applyBorder="1" applyAlignment="1">
      <alignment horizontal="center"/>
    </xf>
    <xf numFmtId="0" fontId="24" fillId="18" borderId="14" xfId="0" applyFont="1" applyFill="1" applyBorder="1" applyAlignment="1">
      <alignment horizontal="center"/>
    </xf>
    <xf numFmtId="0" fontId="32" fillId="12" borderId="75" xfId="0" applyFont="1" applyFill="1" applyBorder="1" applyAlignment="1">
      <alignment horizontal="center" wrapText="1"/>
    </xf>
    <xf numFmtId="0" fontId="32" fillId="12" borderId="76" xfId="0" applyFont="1" applyFill="1" applyBorder="1" applyAlignment="1">
      <alignment horizontal="center" wrapText="1"/>
    </xf>
    <xf numFmtId="0" fontId="32" fillId="12" borderId="83" xfId="0" applyFont="1" applyFill="1" applyBorder="1" applyAlignment="1">
      <alignment horizontal="center" wrapText="1"/>
    </xf>
    <xf numFmtId="0" fontId="22" fillId="0" borderId="2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19" fillId="0" borderId="59" xfId="0" applyFont="1" applyBorder="1" applyAlignment="1">
      <alignment horizontal="center" wrapText="1"/>
    </xf>
    <xf numFmtId="0" fontId="19" fillId="0" borderId="69" xfId="0" applyFont="1" applyBorder="1" applyAlignment="1">
      <alignment horizontal="center" wrapText="1"/>
    </xf>
    <xf numFmtId="0" fontId="19" fillId="0" borderId="89" xfId="0" applyFont="1" applyBorder="1" applyAlignment="1">
      <alignment horizontal="center" wrapText="1"/>
    </xf>
    <xf numFmtId="0" fontId="34" fillId="0" borderId="87" xfId="0" applyFont="1" applyBorder="1" applyAlignment="1">
      <alignment horizontal="center" wrapText="1"/>
    </xf>
    <xf numFmtId="0" fontId="34" fillId="0" borderId="23" xfId="0" applyFont="1" applyBorder="1" applyAlignment="1">
      <alignment horizontal="center" wrapText="1"/>
    </xf>
    <xf numFmtId="0" fontId="34" fillId="0" borderId="88" xfId="0" applyFont="1" applyBorder="1" applyAlignment="1">
      <alignment horizontal="center" wrapText="1"/>
    </xf>
    <xf numFmtId="0" fontId="22" fillId="19" borderId="10" xfId="0" applyFont="1" applyFill="1" applyBorder="1" applyAlignment="1">
      <alignment horizontal="center"/>
    </xf>
    <xf numFmtId="0" fontId="4" fillId="12" borderId="73" xfId="0" applyFont="1" applyFill="1" applyBorder="1" applyAlignment="1">
      <alignment horizontal="center" wrapText="1"/>
    </xf>
    <xf numFmtId="0" fontId="4" fillId="12" borderId="22" xfId="0" applyFont="1" applyFill="1" applyBorder="1" applyAlignment="1">
      <alignment horizontal="center" wrapText="1"/>
    </xf>
    <xf numFmtId="0" fontId="4" fillId="12" borderId="74" xfId="0" applyFont="1" applyFill="1" applyBorder="1" applyAlignment="1">
      <alignment horizontal="center" wrapText="1"/>
    </xf>
    <xf numFmtId="0" fontId="4" fillId="12" borderId="75" xfId="0" applyFont="1" applyFill="1" applyBorder="1" applyAlignment="1">
      <alignment horizontal="center" wrapText="1"/>
    </xf>
    <xf numFmtId="0" fontId="4" fillId="12" borderId="76" xfId="0" applyFont="1" applyFill="1" applyBorder="1" applyAlignment="1">
      <alignment horizontal="center" wrapText="1"/>
    </xf>
    <xf numFmtId="0" fontId="4" fillId="12" borderId="7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19" borderId="10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19" borderId="2" xfId="0" applyFont="1" applyFill="1" applyBorder="1" applyAlignment="1">
      <alignment horizontal="center"/>
    </xf>
    <xf numFmtId="0" fontId="1" fillId="19" borderId="8" xfId="0" applyFont="1" applyFill="1" applyBorder="1" applyAlignment="1">
      <alignment horizontal="center"/>
    </xf>
    <xf numFmtId="0" fontId="1" fillId="19" borderId="9" xfId="0" applyFont="1" applyFill="1" applyBorder="1" applyAlignment="1">
      <alignment horizontal="center"/>
    </xf>
    <xf numFmtId="0" fontId="4" fillId="12" borderId="79" xfId="0" applyFont="1" applyFill="1" applyBorder="1" applyAlignment="1">
      <alignment horizontal="center" wrapText="1"/>
    </xf>
    <xf numFmtId="0" fontId="4" fillId="12" borderId="80" xfId="0" applyFont="1" applyFill="1" applyBorder="1" applyAlignment="1">
      <alignment horizontal="center" wrapText="1"/>
    </xf>
    <xf numFmtId="0" fontId="4" fillId="12" borderId="81" xfId="0" applyFont="1" applyFill="1" applyBorder="1" applyAlignment="1">
      <alignment horizontal="center" wrapText="1"/>
    </xf>
    <xf numFmtId="165" fontId="22" fillId="6" borderId="19" xfId="0" applyNumberFormat="1" applyFont="1" applyFill="1" applyBorder="1" applyAlignment="1">
      <alignment horizontal="right" vertical="center"/>
    </xf>
    <xf numFmtId="165" fontId="22" fillId="6" borderId="7" xfId="0" applyNumberFormat="1" applyFont="1" applyFill="1" applyBorder="1" applyAlignment="1">
      <alignment horizontal="right" vertical="center"/>
    </xf>
    <xf numFmtId="0" fontId="6" fillId="18" borderId="3" xfId="0" applyFont="1" applyFill="1" applyBorder="1" applyAlignment="1">
      <alignment horizontal="center"/>
    </xf>
    <xf numFmtId="0" fontId="6" fillId="18" borderId="0" xfId="0" applyFont="1" applyFill="1" applyAlignment="1">
      <alignment horizontal="center"/>
    </xf>
    <xf numFmtId="0" fontId="6" fillId="18" borderId="12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6" fillId="18" borderId="2" xfId="0" applyFont="1" applyFill="1" applyBorder="1" applyAlignment="1">
      <alignment horizontal="center"/>
    </xf>
    <xf numFmtId="0" fontId="6" fillId="18" borderId="8" xfId="0" applyFont="1" applyFill="1" applyBorder="1" applyAlignment="1">
      <alignment horizontal="center"/>
    </xf>
    <xf numFmtId="0" fontId="6" fillId="18" borderId="9" xfId="0" applyFont="1" applyFill="1" applyBorder="1" applyAlignment="1">
      <alignment horizontal="center"/>
    </xf>
    <xf numFmtId="0" fontId="1" fillId="19" borderId="5" xfId="0" applyFont="1" applyFill="1" applyBorder="1" applyAlignment="1">
      <alignment horizontal="center"/>
    </xf>
    <xf numFmtId="0" fontId="1" fillId="19" borderId="13" xfId="0" applyFont="1" applyFill="1" applyBorder="1" applyAlignment="1">
      <alignment horizontal="center"/>
    </xf>
    <xf numFmtId="0" fontId="1" fillId="19" borderId="14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168" fontId="4" fillId="2" borderId="5" xfId="0" applyNumberFormat="1" applyFont="1" applyFill="1" applyBorder="1" applyAlignment="1">
      <alignment horizontal="center" vertical="center"/>
    </xf>
    <xf numFmtId="168" fontId="4" fillId="2" borderId="14" xfId="0" applyNumberFormat="1" applyFont="1" applyFill="1" applyBorder="1" applyAlignment="1">
      <alignment horizontal="center" vertical="center"/>
    </xf>
    <xf numFmtId="168" fontId="1" fillId="2" borderId="5" xfId="0" applyNumberFormat="1" applyFont="1" applyFill="1" applyBorder="1" applyAlignment="1">
      <alignment horizontal="center" vertical="center"/>
    </xf>
    <xf numFmtId="168" fontId="1" fillId="2" borderId="14" xfId="0" applyNumberFormat="1" applyFont="1" applyFill="1" applyBorder="1" applyAlignment="1">
      <alignment horizontal="center" vertical="center"/>
    </xf>
    <xf numFmtId="168" fontId="1" fillId="6" borderId="19" xfId="0" applyNumberFormat="1" applyFont="1" applyFill="1" applyBorder="1" applyAlignment="1">
      <alignment horizontal="left" vertical="center"/>
    </xf>
    <xf numFmtId="168" fontId="1" fillId="6" borderId="7" xfId="0" applyNumberFormat="1" applyFont="1" applyFill="1" applyBorder="1" applyAlignment="1">
      <alignment horizontal="left" vertical="center"/>
    </xf>
    <xf numFmtId="169" fontId="11" fillId="6" borderId="53" xfId="4" applyFont="1" applyFill="1" applyBorder="1" applyAlignment="1">
      <alignment horizontal="center"/>
    </xf>
    <xf numFmtId="169" fontId="11" fillId="6" borderId="54" xfId="4" applyFont="1" applyFill="1" applyBorder="1" applyAlignment="1">
      <alignment horizontal="center"/>
    </xf>
    <xf numFmtId="169" fontId="11" fillId="6" borderId="55" xfId="4" applyFont="1" applyFill="1" applyBorder="1" applyAlignment="1">
      <alignment horizontal="center"/>
    </xf>
    <xf numFmtId="169" fontId="11" fillId="6" borderId="56" xfId="4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9" fontId="12" fillId="2" borderId="5" xfId="4" applyFont="1" applyFill="1" applyBorder="1" applyAlignment="1">
      <alignment horizontal="center"/>
    </xf>
    <xf numFmtId="169" fontId="12" fillId="2" borderId="13" xfId="4" applyFont="1" applyFill="1" applyBorder="1" applyAlignment="1">
      <alignment horizontal="center"/>
    </xf>
    <xf numFmtId="169" fontId="12" fillId="2" borderId="14" xfId="4" applyFont="1" applyFill="1" applyBorder="1" applyAlignment="1">
      <alignment horizontal="center"/>
    </xf>
    <xf numFmtId="169" fontId="11" fillId="6" borderId="57" xfId="4" applyFont="1" applyFill="1" applyBorder="1" applyAlignment="1">
      <alignment horizontal="center"/>
    </xf>
    <xf numFmtId="169" fontId="11" fillId="6" borderId="58" xfId="4" applyFont="1" applyFill="1" applyBorder="1" applyAlignment="1">
      <alignment horizontal="center"/>
    </xf>
    <xf numFmtId="0" fontId="22" fillId="12" borderId="13" xfId="0" applyFont="1" applyFill="1" applyBorder="1" applyAlignment="1">
      <alignment horizontal="center"/>
    </xf>
    <xf numFmtId="0" fontId="19" fillId="6" borderId="24" xfId="0" applyFont="1" applyFill="1" applyBorder="1" applyAlignment="1">
      <alignment horizontal="center"/>
    </xf>
    <xf numFmtId="0" fontId="19" fillId="6" borderId="25" xfId="0" applyFont="1" applyFill="1" applyBorder="1" applyAlignment="1">
      <alignment horizontal="center"/>
    </xf>
    <xf numFmtId="0" fontId="19" fillId="6" borderId="26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22" fillId="3" borderId="13" xfId="0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18" fillId="6" borderId="0" xfId="2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0" borderId="22" xfId="0" applyFont="1" applyBorder="1" applyAlignment="1" applyProtection="1">
      <alignment horizontal="center" vertical="center"/>
      <protection hidden="1"/>
    </xf>
    <xf numFmtId="0" fontId="36" fillId="0" borderId="22" xfId="0" applyFont="1" applyBorder="1" applyAlignment="1" applyProtection="1">
      <alignment horizontal="center" vertical="center" wrapText="1"/>
      <protection hidden="1"/>
    </xf>
    <xf numFmtId="0" fontId="36" fillId="0" borderId="22" xfId="0" applyFont="1" applyBorder="1" applyAlignment="1" applyProtection="1">
      <alignment horizontal="center" vertical="center"/>
      <protection hidden="1"/>
    </xf>
    <xf numFmtId="0" fontId="36" fillId="0" borderId="49" xfId="0" applyFont="1" applyBorder="1" applyAlignment="1" applyProtection="1">
      <alignment horizontal="left" vertical="center" wrapText="1"/>
      <protection hidden="1"/>
    </xf>
    <xf numFmtId="0" fontId="14" fillId="13" borderId="22" xfId="0" applyFont="1" applyFill="1" applyBorder="1" applyAlignment="1" applyProtection="1">
      <alignment horizontal="center" wrapText="1"/>
      <protection hidden="1"/>
    </xf>
    <xf numFmtId="0" fontId="40" fillId="0" borderId="0" xfId="0" applyFont="1" applyAlignment="1">
      <alignment horizontal="center"/>
    </xf>
    <xf numFmtId="0" fontId="40" fillId="0" borderId="22" xfId="0" applyFont="1" applyBorder="1" applyAlignment="1" applyProtection="1">
      <alignment horizontal="center" vertical="center"/>
      <protection hidden="1"/>
    </xf>
    <xf numFmtId="0" fontId="41" fillId="0" borderId="22" xfId="0" applyFont="1" applyBorder="1" applyAlignment="1" applyProtection="1">
      <alignment horizontal="center" vertical="center" wrapText="1"/>
      <protection hidden="1"/>
    </xf>
    <xf numFmtId="169" fontId="52" fillId="0" borderId="19" xfId="4" applyFont="1" applyBorder="1" applyAlignment="1">
      <alignment horizontal="center" wrapText="1"/>
    </xf>
    <xf numFmtId="169" fontId="52" fillId="0" borderId="7" xfId="4" applyFont="1" applyBorder="1" applyAlignment="1">
      <alignment horizontal="center" wrapText="1"/>
    </xf>
    <xf numFmtId="169" fontId="50" fillId="0" borderId="27" xfId="4" applyFont="1" applyBorder="1" applyAlignment="1">
      <alignment horizontal="center"/>
    </xf>
    <xf numFmtId="169" fontId="26" fillId="0" borderId="27" xfId="4" applyFont="1" applyBorder="1" applyAlignment="1">
      <alignment horizontal="center"/>
    </xf>
    <xf numFmtId="169" fontId="21" fillId="0" borderId="27" xfId="2" applyNumberFormat="1" applyFont="1" applyBorder="1" applyAlignment="1">
      <alignment horizontal="center"/>
    </xf>
    <xf numFmtId="169" fontId="52" fillId="0" borderId="19" xfId="4" applyFont="1" applyBorder="1" applyAlignment="1">
      <alignment horizontal="center" vertical="center"/>
    </xf>
    <xf numFmtId="169" fontId="52" fillId="0" borderId="7" xfId="4" applyFont="1" applyBorder="1" applyAlignment="1">
      <alignment horizontal="center" vertical="center"/>
    </xf>
    <xf numFmtId="169" fontId="52" fillId="0" borderId="19" xfId="4" applyFont="1" applyBorder="1" applyAlignment="1">
      <alignment horizontal="center" vertical="center" wrapText="1"/>
    </xf>
    <xf numFmtId="169" fontId="52" fillId="0" borderId="7" xfId="4" applyFont="1" applyBorder="1" applyAlignment="1">
      <alignment horizontal="center" vertical="center" wrapText="1"/>
    </xf>
    <xf numFmtId="169" fontId="48" fillId="3" borderId="34" xfId="4" applyFont="1" applyFill="1" applyBorder="1" applyAlignment="1">
      <alignment horizontal="center"/>
    </xf>
    <xf numFmtId="169" fontId="48" fillId="3" borderId="38" xfId="4" applyFont="1" applyFill="1" applyBorder="1" applyAlignment="1">
      <alignment horizontal="center"/>
    </xf>
    <xf numFmtId="169" fontId="48" fillId="3" borderId="28" xfId="4" applyFont="1" applyFill="1" applyBorder="1" applyAlignment="1">
      <alignment horizontal="center"/>
    </xf>
    <xf numFmtId="169" fontId="52" fillId="3" borderId="39" xfId="4" applyFont="1" applyFill="1" applyBorder="1" applyAlignment="1">
      <alignment horizontal="center"/>
    </xf>
    <xf numFmtId="169" fontId="52" fillId="3" borderId="40" xfId="4" applyFont="1" applyFill="1" applyBorder="1" applyAlignment="1">
      <alignment horizontal="center"/>
    </xf>
    <xf numFmtId="0" fontId="22" fillId="4" borderId="10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2" fillId="4" borderId="13" xfId="0" applyFont="1" applyFill="1" applyBorder="1" applyAlignment="1">
      <alignment horizontal="center"/>
    </xf>
    <xf numFmtId="0" fontId="22" fillId="4" borderId="14" xfId="0" applyFont="1" applyFill="1" applyBorder="1" applyAlignment="1">
      <alignment horizontal="center"/>
    </xf>
    <xf numFmtId="0" fontId="22" fillId="4" borderId="10" xfId="0" applyFont="1" applyFill="1" applyBorder="1" applyAlignment="1">
      <alignment horizontal="center" vertical="center"/>
    </xf>
    <xf numFmtId="0" fontId="22" fillId="25" borderId="0" xfId="0" applyFont="1" applyFill="1" applyAlignment="1">
      <alignment horizontal="center"/>
    </xf>
    <xf numFmtId="0" fontId="22" fillId="4" borderId="2" xfId="0" applyFont="1" applyFill="1" applyBorder="1" applyAlignment="1">
      <alignment horizontal="center"/>
    </xf>
    <xf numFmtId="0" fontId="22" fillId="4" borderId="8" xfId="0" applyFont="1" applyFill="1" applyBorder="1" applyAlignment="1">
      <alignment horizontal="center"/>
    </xf>
    <xf numFmtId="0" fontId="22" fillId="4" borderId="9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2" fillId="4" borderId="12" xfId="0" applyFont="1" applyFill="1" applyBorder="1" applyAlignment="1">
      <alignment horizontal="center"/>
    </xf>
    <xf numFmtId="165" fontId="22" fillId="4" borderId="51" xfId="0" applyNumberFormat="1" applyFont="1" applyFill="1" applyBorder="1" applyAlignment="1">
      <alignment horizontal="center"/>
    </xf>
    <xf numFmtId="165" fontId="22" fillId="4" borderId="9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7">
    <cellStyle name="Collegamento ipertestuale" xfId="2" builtinId="8"/>
    <cellStyle name="Data" xfId="13" xr:uid="{65DAC350-FA55-4042-B032-FAC0ACB21B0B}"/>
    <cellStyle name="Date" xfId="16" xr:uid="{AA329B79-F3A6-4C14-8FD0-93EBF711CA69}"/>
    <cellStyle name="Euro 2" xfId="4" xr:uid="{00000000-0005-0000-0000-000001000000}"/>
    <cellStyle name="Importo" xfId="10" xr:uid="{35C177C1-9872-44C3-AE93-5645D0B4FD42}"/>
    <cellStyle name="Migliaia" xfId="3" builtinId="3"/>
    <cellStyle name="Migliaia [0] 2" xfId="7" xr:uid="{00000000-0005-0000-0000-000003000000}"/>
    <cellStyle name="Migliaia 2" xfId="8" xr:uid="{00000000-0005-0000-0000-000004000000}"/>
    <cellStyle name="Normale" xfId="0" builtinId="0"/>
    <cellStyle name="Normale 3" xfId="5" xr:uid="{00000000-0005-0000-0000-000006000000}"/>
    <cellStyle name="Numero" xfId="12" xr:uid="{F27037B1-77A5-48B2-A3A7-B529743BF22B}"/>
    <cellStyle name="Percentuale" xfId="1" builtinId="5"/>
    <cellStyle name="Riepilogo del prestito" xfId="11" xr:uid="{6C60299D-AFB8-46B7-8329-5A3F8C0C1BC1}"/>
    <cellStyle name="Stile 6" xfId="14" xr:uid="{24657F3C-A6DC-42F4-B9E1-29F0445B8780}"/>
    <cellStyle name="Tabella Importo" xfId="15" xr:uid="{D6826E84-AC56-40BB-9C42-B55FEE352694}"/>
    <cellStyle name="Titolo 4 allineato a destra" xfId="9" xr:uid="{61BE0C0C-CFA7-4E1A-9875-3D0179CE0A29}"/>
    <cellStyle name="Valuta" xfId="6" builtinId="4"/>
  </cellStyles>
  <dxfs count="8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1" tint="0.34998626667073579"/>
      </font>
      <fill>
        <patternFill patternType="none">
          <fgColor indexed="64"/>
          <bgColor auto="1"/>
        </patternFill>
      </fill>
      <border>
        <left/>
        <right/>
        <top/>
        <bottom style="thin">
          <color auto="1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font>
        <color theme="1" tint="0.24994659260841701"/>
      </font>
      <border>
        <left/>
        <right/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1" tint="0.34998626667073579"/>
      </font>
      <fill>
        <patternFill patternType="none">
          <fgColor indexed="64"/>
          <bgColor auto="1"/>
        </patternFill>
      </fill>
      <border>
        <left/>
        <right/>
        <top/>
        <bottom style="thin">
          <color auto="1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font>
        <color theme="1" tint="0.24994659260841701"/>
      </font>
      <border>
        <left/>
        <right/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</dxfs>
  <tableStyles count="2" defaultTableStyle="TableStyleMedium2" defaultPivotStyle="PivotStyleLight16">
    <tableStyle name="Piano di ammortamento prestito" pivot="0" count="3" xr9:uid="{11CE9249-981C-45B3-8B7C-274EC90D9221}">
      <tableStyleElement type="wholeTable" dxfId="7"/>
      <tableStyleElement type="headerRow" dxfId="6"/>
      <tableStyleElement type="totalRow" dxfId="5"/>
    </tableStyle>
    <tableStyle name="Piano di ammortamento prestito 2" pivot="0" count="3" xr9:uid="{AA0D510C-ACBA-44ED-8A26-BFD910DC75C3}">
      <tableStyleElement type="wholeTable" dxfId="4"/>
      <tableStyleElement type="headerRow" dxfId="3"/>
      <tableStyleElement type="totalRow" dxfId="2"/>
    </tableStyle>
  </tableStyles>
  <colors>
    <mruColors>
      <color rgb="FFFFCCCC"/>
      <color rgb="FFFCE7DC"/>
      <color rgb="FFFF8989"/>
      <color rgb="FFB8B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BEP</a:t>
            </a:r>
          </a:p>
        </c:rich>
      </c:tx>
      <c:layout>
        <c:manualLayout>
          <c:xMode val="edge"/>
          <c:yMode val="edge"/>
          <c:x val="0.36538188976377955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1331660599203779"/>
          <c:y val="0.13240512043409175"/>
          <c:w val="0.85423843456416149"/>
          <c:h val="0.56695025760423701"/>
        </c:manualLayout>
      </c:layout>
      <c:lineChart>
        <c:grouping val="standard"/>
        <c:varyColors val="0"/>
        <c:ser>
          <c:idx val="0"/>
          <c:order val="0"/>
          <c:tx>
            <c:strRef>
              <c:f>'20. BEP'!$I$4</c:f>
              <c:strCache>
                <c:ptCount val="1"/>
                <c:pt idx="0">
                  <c:v>Costi Totali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'20. BEP'!$F$5:$F$27</c15:sqref>
                  </c15:fullRef>
                </c:ext>
              </c:extLst>
              <c:f>'20. BEP'!$F$5:$F$27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'20. BEP'!$I$5:$I$39</c15:sqref>
                  </c15:fullRef>
                </c:ext>
              </c:extLst>
              <c:f>('20. BEP'!$I$5:$I$27,'20. BEP'!$I$35:$I$39)</c:f>
              <c:numCache>
                <c:formatCode>_-"€"\ * #,##0_-;\-"€"\ * #,##0_-;_-"€"\ * "-"??_-;_-@_-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9-4AFF-820E-E82BEB123C0C}"/>
            </c:ext>
          </c:extLst>
        </c:ser>
        <c:ser>
          <c:idx val="1"/>
          <c:order val="1"/>
          <c:tx>
            <c:strRef>
              <c:f>'20. BEP'!$J$4</c:f>
              <c:strCache>
                <c:ptCount val="1"/>
                <c:pt idx="0">
                  <c:v>Ricavo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'20. BEP'!$F$5:$F$27</c15:sqref>
                  </c15:fullRef>
                </c:ext>
              </c:extLst>
              <c:f>'20. BEP'!$F$5:$F$27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'20. BEP'!$J$5:$J$39</c15:sqref>
                  </c15:fullRef>
                </c:ext>
              </c:extLst>
              <c:f>('20. BEP'!$J$5:$J$27,'20. BEP'!$J$35:$J$39)</c:f>
              <c:numCache>
                <c:formatCode>_-"€"\ * #,##0_-;\-"€"\ * #,##0_-;_-"€"\ * "-"??_-;_-@_-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9-4AFF-820E-E82BEB123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329576"/>
        <c:axId val="7813312"/>
      </c:lineChart>
      <c:catAx>
        <c:axId val="179329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13312"/>
        <c:crosses val="autoZero"/>
        <c:auto val="1"/>
        <c:lblAlgn val="ctr"/>
        <c:lblOffset val="100"/>
        <c:noMultiLvlLbl val="1"/>
      </c:catAx>
      <c:valAx>
        <c:axId val="781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€&quot;\ * #,##0_-;\-&quot;€&quot;\ * #,##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32957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FABBISOGNO COMPLESSIVO</a:t>
            </a:r>
          </a:p>
        </c:rich>
      </c:tx>
      <c:layout>
        <c:manualLayout>
          <c:xMode val="edge"/>
          <c:yMode val="edge"/>
          <c:x val="0.29098137933838375"/>
          <c:y val="4.34821994286176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8611111111111108E-2"/>
          <c:y val="0.21868888942697415"/>
          <c:w val="0.81388888888888888"/>
          <c:h val="0.5773778439060459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DF1-44AE-A821-AF65ECB6002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633-4BA8-800A-616290E987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'21. STRUTTURA FINANZIARIA'!$A$5:$A$8</c15:sqref>
                  </c15:fullRef>
                </c:ext>
              </c:extLst>
              <c:f>'21. STRUTTURA FINANZIARIA'!$A$5:$A$6</c:f>
              <c:strCache>
                <c:ptCount val="2"/>
                <c:pt idx="0">
                  <c:v>TOTALE FABBISOGNO STRUTTURALE</c:v>
                </c:pt>
                <c:pt idx="1">
                  <c:v>TOTALE FABBISOGNO CORRENTE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'21. STRUTTURA FINANZIARIA'!$B$5:$B$8</c15:sqref>
                  </c15:fullRef>
                </c:ext>
              </c:extLst>
              <c:f>'21. STRUTTURA FINANZIARIA'!$B$5:$B$6</c:f>
              <c:numCache>
                <c:formatCode>_-"€"\ * #,##0_-;\-"€"\ * #,##0_-;_-"€"\ * "-"??_-;_-@_-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4A1E-4724-B650-5CE94D8801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/>
              <a:t>FONTI</a:t>
            </a:r>
            <a:r>
              <a:rPr lang="it-IT" sz="1800" b="1" baseline="0"/>
              <a:t> DI FINANZIAMENTO</a:t>
            </a:r>
            <a:endParaRPr lang="it-IT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2D-4519-A302-EC37D90A05D0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2D-4519-A302-EC37D90A05D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2D-4519-A302-EC37D90A05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'21. STRUTTURA FINANZIARIA'!$C$5:$C$7</c:f>
              <c:strCache>
                <c:ptCount val="3"/>
                <c:pt idx="0">
                  <c:v>CAPITALE PROPRIO</c:v>
                </c:pt>
                <c:pt idx="1">
                  <c:v>MUTUO PASSIVO</c:v>
                </c:pt>
                <c:pt idx="2">
                  <c:v>BANCHE C/C PASSIVO</c:v>
                </c:pt>
              </c:strCache>
            </c:strRef>
          </c:cat>
          <c:val>
            <c:numRef>
              <c:f>'21. STRUTTURA FINANZIARIA'!$D$5:$D$7</c:f>
              <c:numCache>
                <c:formatCode>_-"€"\ * #,##0_-;\-"€"\ * #,##0_-;_-"€"\ 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F-4FFB-806A-D9B1A8B6DA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5538</xdr:colOff>
      <xdr:row>0</xdr:row>
      <xdr:rowOff>0</xdr:rowOff>
    </xdr:from>
    <xdr:to>
      <xdr:col>4</xdr:col>
      <xdr:colOff>605613</xdr:colOff>
      <xdr:row>13</xdr:row>
      <xdr:rowOff>71990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CC9F9E-E181-4593-AE43-78B5459263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438" t="11927" r="17809" b="10676"/>
        <a:stretch/>
      </xdr:blipFill>
      <xdr:spPr>
        <a:xfrm>
          <a:off x="5538" y="0"/>
          <a:ext cx="3213912" cy="2447703"/>
        </a:xfrm>
        <a:prstGeom prst="rect">
          <a:avLst/>
        </a:prstGeom>
      </xdr:spPr>
    </xdr:pic>
    <xdr:clientData/>
  </xdr:twoCellAnchor>
  <xdr:oneCellAnchor>
    <xdr:from>
      <xdr:col>5</xdr:col>
      <xdr:colOff>9526</xdr:colOff>
      <xdr:row>0</xdr:row>
      <xdr:rowOff>64585</xdr:rowOff>
    </xdr:from>
    <xdr:ext cx="8105774" cy="2430965"/>
    <xdr:sp macro="" textlink="">
      <xdr:nvSpPr>
        <xdr:cNvPr id="6" name="Rettangolo 5">
          <a:extLst>
            <a:ext uri="{FF2B5EF4-FFF2-40B4-BE49-F238E27FC236}">
              <a16:creationId xmlns:a16="http://schemas.microsoft.com/office/drawing/2014/main" id="{AEF8D007-BAD2-4CEA-9673-40643DB432A5}"/>
            </a:ext>
          </a:extLst>
        </xdr:cNvPr>
        <xdr:cNvSpPr/>
      </xdr:nvSpPr>
      <xdr:spPr>
        <a:xfrm>
          <a:off x="3057526" y="64585"/>
          <a:ext cx="8105774" cy="243096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it-IT" sz="5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</a:rPr>
            <a:t>Business</a:t>
          </a:r>
          <a:r>
            <a:rPr lang="it-IT" sz="54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</a:rPr>
            <a:t> Plan SMART:</a:t>
          </a:r>
        </a:p>
        <a:p>
          <a:pPr algn="ctr"/>
          <a:r>
            <a:rPr lang="it-IT" sz="54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</a:rPr>
            <a:t>Analisi di pre-fattibilità </a:t>
          </a:r>
        </a:p>
        <a:p>
          <a:pPr algn="ctr"/>
          <a:r>
            <a:rPr lang="it-IT" sz="54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</a:rPr>
            <a:t>per start-up</a:t>
          </a:r>
        </a:p>
        <a:p>
          <a:pPr algn="ctr"/>
          <a:endParaRPr lang="it-IT" sz="54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+mn-lt"/>
          </a:endParaRPr>
        </a:p>
      </xdr:txBody>
    </xdr:sp>
    <xdr:clientData/>
  </xdr:oneCellAnchor>
  <xdr:oneCellAnchor>
    <xdr:from>
      <xdr:col>0</xdr:col>
      <xdr:colOff>0</xdr:colOff>
      <xdr:row>13</xdr:row>
      <xdr:rowOff>114301</xdr:rowOff>
    </xdr:from>
    <xdr:ext cx="10410825" cy="990600"/>
    <xdr:sp macro="" textlink="">
      <xdr:nvSpPr>
        <xdr:cNvPr id="7" name="Rettangolo 6">
          <a:extLst>
            <a:ext uri="{FF2B5EF4-FFF2-40B4-BE49-F238E27FC236}">
              <a16:creationId xmlns:a16="http://schemas.microsoft.com/office/drawing/2014/main" id="{F34873EE-78DF-4E66-B406-A520EC449475}"/>
            </a:ext>
          </a:extLst>
        </xdr:cNvPr>
        <xdr:cNvSpPr/>
      </xdr:nvSpPr>
      <xdr:spPr>
        <a:xfrm>
          <a:off x="0" y="2562004"/>
          <a:ext cx="10410825" cy="990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it-I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</a:rPr>
            <a:t>Referenti:</a:t>
          </a:r>
        </a:p>
        <a:p>
          <a:pPr algn="l"/>
          <a:r>
            <a:rPr lang="it-I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</a:rPr>
            <a:t>Prof.ssa</a:t>
          </a:r>
          <a:r>
            <a:rPr lang="it-IT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</a:rPr>
            <a:t> Giovanna Mariani				</a:t>
          </a:r>
        </a:p>
        <a:p>
          <a:pPr algn="l"/>
          <a:r>
            <a:rPr lang="it-IT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</a:rPr>
            <a:t>Dott.ssa Loredana Guarino				</a:t>
          </a:r>
          <a:r>
            <a:rPr lang="it-IT" sz="2000" b="0" u="sng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</a:rPr>
            <a:t>loredana.guarino@unipi.it</a:t>
          </a:r>
          <a:endParaRPr lang="it-IT" sz="2000" b="0" u="sng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n-lt"/>
          </a:endParaRPr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8105774" cy="985727"/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id="{6C37A966-1195-44BB-8A7A-032770850F77}"/>
            </a:ext>
          </a:extLst>
        </xdr:cNvPr>
        <xdr:cNvSpPr/>
      </xdr:nvSpPr>
      <xdr:spPr>
        <a:xfrm>
          <a:off x="1827471" y="4330552"/>
          <a:ext cx="8105774" cy="98572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it-IT" sz="5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</a:rPr>
            <a:t>BPEXCEL</a:t>
          </a:r>
          <a:endParaRPr lang="it-IT" sz="5400" b="0" cap="none" spc="0" baseline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+mn-lt"/>
          </a:endParaRPr>
        </a:p>
        <a:p>
          <a:pPr algn="ctr"/>
          <a:endParaRPr lang="it-IT" sz="54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+mn-lt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19051</xdr:colOff>
      <xdr:row>1</xdr:row>
      <xdr:rowOff>190500</xdr:rowOff>
    </xdr:from>
    <xdr:to>
      <xdr:col>17</xdr:col>
      <xdr:colOff>600075</xdr:colOff>
      <xdr:row>29</xdr:row>
      <xdr:rowOff>133350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934326" y="381000"/>
          <a:ext cx="4848224" cy="5486400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>
              <a:latin typeface="Calibri "/>
            </a:rPr>
            <a:t>Il seguente modello ha la finalità di valutare, in modo preliminare, la fattibilità economico- finanziaria del progetto imprenditoriale.</a:t>
          </a:r>
        </a:p>
        <a:p>
          <a:r>
            <a:rPr lang="it-IT" sz="1200">
              <a:latin typeface="Calibri "/>
            </a:rPr>
            <a:t>In particolare produrrà gli output principali che dovranno essere riportati e commentati all'interno del Business Plan:</a:t>
          </a:r>
        </a:p>
        <a:p>
          <a:endParaRPr lang="it-IT" sz="1200">
            <a:latin typeface="Calibri 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200">
              <a:solidFill>
                <a:srgbClr val="00B050"/>
              </a:solidFill>
              <a:latin typeface="Calibri "/>
            </a:rPr>
            <a:t>a. Il </a:t>
          </a:r>
          <a:r>
            <a:rPr lang="it-IT" sz="1200" b="1">
              <a:solidFill>
                <a:srgbClr val="00B050"/>
              </a:solidFill>
              <a:latin typeface="Calibri "/>
            </a:rPr>
            <a:t>full cost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200" b="0">
              <a:solidFill>
                <a:srgbClr val="00B050"/>
              </a:solidFill>
              <a:effectLst/>
              <a:latin typeface="Calibri "/>
              <a:ea typeface="+mn-ea"/>
              <a:cs typeface="+mn-cs"/>
            </a:rPr>
            <a:t>b</a:t>
          </a:r>
          <a:r>
            <a:rPr lang="it-IT" sz="1200" b="1">
              <a:solidFill>
                <a:srgbClr val="00B050"/>
              </a:solidFill>
              <a:effectLst/>
              <a:latin typeface="Calibri "/>
              <a:ea typeface="+mn-ea"/>
              <a:cs typeface="+mn-cs"/>
            </a:rPr>
            <a:t>.</a:t>
          </a:r>
          <a:r>
            <a:rPr lang="it-IT" sz="1200" b="1" baseline="0">
              <a:solidFill>
                <a:srgbClr val="00B050"/>
              </a:solidFill>
              <a:effectLst/>
              <a:latin typeface="Calibri "/>
              <a:ea typeface="+mn-ea"/>
              <a:cs typeface="+mn-cs"/>
            </a:rPr>
            <a:t> </a:t>
          </a:r>
          <a:r>
            <a:rPr lang="it-IT" sz="1200">
              <a:solidFill>
                <a:srgbClr val="00B050"/>
              </a:solidFill>
              <a:effectLst/>
              <a:latin typeface="Calibri "/>
              <a:ea typeface="+mn-ea"/>
              <a:cs typeface="+mn-cs"/>
            </a:rPr>
            <a:t>La </a:t>
          </a:r>
          <a:r>
            <a:rPr lang="it-IT" sz="1200" b="1">
              <a:solidFill>
                <a:srgbClr val="00B050"/>
              </a:solidFill>
              <a:effectLst/>
              <a:latin typeface="Calibri "/>
              <a:ea typeface="+mn-ea"/>
              <a:cs typeface="+mn-cs"/>
            </a:rPr>
            <a:t>struttura finanziaria</a:t>
          </a:r>
          <a:endParaRPr lang="en-GB" sz="1200">
            <a:solidFill>
              <a:srgbClr val="00B050"/>
            </a:solidFill>
            <a:effectLst/>
            <a:latin typeface="Calibri "/>
          </a:endParaRPr>
        </a:p>
        <a:p>
          <a:r>
            <a:rPr lang="it-IT" sz="1200">
              <a:solidFill>
                <a:srgbClr val="00B050"/>
              </a:solidFill>
              <a:latin typeface="Calibri "/>
            </a:rPr>
            <a:t>c.</a:t>
          </a:r>
          <a:r>
            <a:rPr lang="it-IT" sz="1200" baseline="0">
              <a:solidFill>
                <a:srgbClr val="00B050"/>
              </a:solidFill>
              <a:latin typeface="Calibri "/>
            </a:rPr>
            <a:t> Il </a:t>
          </a:r>
          <a:r>
            <a:rPr lang="it-IT" sz="1200" b="1">
              <a:solidFill>
                <a:srgbClr val="00B050"/>
              </a:solidFill>
              <a:latin typeface="Calibri "/>
            </a:rPr>
            <a:t>Conto economico previsionale</a:t>
          </a:r>
        </a:p>
        <a:p>
          <a:r>
            <a:rPr lang="it-IT" sz="1200">
              <a:solidFill>
                <a:srgbClr val="00B050"/>
              </a:solidFill>
              <a:latin typeface="Calibri "/>
            </a:rPr>
            <a:t>d. Lo</a:t>
          </a:r>
          <a:r>
            <a:rPr lang="it-IT" sz="1200" baseline="0">
              <a:solidFill>
                <a:srgbClr val="00B050"/>
              </a:solidFill>
              <a:latin typeface="Calibri "/>
            </a:rPr>
            <a:t> </a:t>
          </a:r>
          <a:r>
            <a:rPr lang="it-IT" sz="1200" b="1">
              <a:solidFill>
                <a:srgbClr val="00B050"/>
              </a:solidFill>
              <a:latin typeface="Calibri "/>
            </a:rPr>
            <a:t>Stato patrimoniale previsionale e gli indici</a:t>
          </a:r>
        </a:p>
        <a:p>
          <a:r>
            <a:rPr lang="it-IT" sz="1200">
              <a:solidFill>
                <a:srgbClr val="00B050"/>
              </a:solidFill>
              <a:latin typeface="Calibri "/>
            </a:rPr>
            <a:t>e. Il </a:t>
          </a:r>
          <a:r>
            <a:rPr lang="it-IT" sz="1200" b="1">
              <a:solidFill>
                <a:srgbClr val="00B050"/>
              </a:solidFill>
              <a:latin typeface="Calibri "/>
            </a:rPr>
            <a:t>BEP</a:t>
          </a:r>
        </a:p>
        <a:p>
          <a:r>
            <a:rPr lang="it-IT" sz="1200" b="1">
              <a:latin typeface="Calibri "/>
            </a:rPr>
            <a:t>f. Dinamica</a:t>
          </a:r>
          <a:r>
            <a:rPr lang="it-IT" sz="1200" b="1" baseline="0">
              <a:latin typeface="Calibri "/>
            </a:rPr>
            <a:t> Finanziaria</a:t>
          </a:r>
        </a:p>
        <a:p>
          <a:endParaRPr lang="it-IT" sz="1200" b="1">
            <a:latin typeface="Calibri 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200" b="1">
              <a:solidFill>
                <a:schemeClr val="dk1"/>
              </a:solidFill>
              <a:effectLst/>
              <a:latin typeface="Calibri "/>
              <a:ea typeface="+mn-ea"/>
              <a:cs typeface="+mn-cs"/>
            </a:rPr>
            <a:t>Istruzioni</a:t>
          </a:r>
          <a:r>
            <a:rPr lang="it-IT" sz="1200" b="1" baseline="0">
              <a:solidFill>
                <a:schemeClr val="dk1"/>
              </a:solidFill>
              <a:effectLst/>
              <a:latin typeface="Calibri "/>
              <a:ea typeface="+mn-ea"/>
              <a:cs typeface="+mn-cs"/>
            </a:rPr>
            <a:t> per il compilatore: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200" baseline="0">
              <a:solidFill>
                <a:schemeClr val="dk1"/>
              </a:solidFill>
              <a:effectLst/>
              <a:latin typeface="Calibri "/>
              <a:ea typeface="+mn-ea"/>
              <a:cs typeface="+mn-cs"/>
            </a:rPr>
            <a:t>- fogli in </a:t>
          </a:r>
          <a:r>
            <a:rPr lang="it-IT" sz="1200" b="1" baseline="0">
              <a:solidFill>
                <a:srgbClr val="B8B400"/>
              </a:solidFill>
              <a:effectLst/>
              <a:latin typeface="Calibri "/>
              <a:ea typeface="+mn-ea"/>
              <a:cs typeface="+mn-cs"/>
            </a:rPr>
            <a:t>giallo </a:t>
          </a:r>
          <a:r>
            <a:rPr lang="it-IT" sz="1200" b="0" baseline="0">
              <a:solidFill>
                <a:schemeClr val="tx1"/>
              </a:solidFill>
              <a:effectLst/>
              <a:latin typeface="Calibri "/>
              <a:ea typeface="+mn-ea"/>
              <a:cs typeface="+mn-cs"/>
            </a:rPr>
            <a:t>contengono le schede che DEVONO ESSERE COMPILATE inserendo l'input nelle celle in </a:t>
          </a:r>
          <a:r>
            <a:rPr lang="it-IT" sz="1200" b="1" baseline="0">
              <a:solidFill>
                <a:srgbClr val="FF8989"/>
              </a:solidFill>
              <a:effectLst/>
              <a:latin typeface="Calibri "/>
              <a:ea typeface="+mn-ea"/>
              <a:cs typeface="+mn-cs"/>
            </a:rPr>
            <a:t>rosa</a:t>
          </a:r>
          <a:r>
            <a:rPr lang="it-IT" sz="1200" b="0" baseline="0">
              <a:solidFill>
                <a:schemeClr val="tx1"/>
              </a:solidFill>
              <a:effectLst/>
              <a:latin typeface="Calibri "/>
              <a:ea typeface="+mn-ea"/>
              <a:cs typeface="+mn-cs"/>
            </a:rPr>
            <a:t> con dicitura in </a:t>
          </a:r>
          <a:r>
            <a:rPr lang="it-IT" sz="1200" b="0" baseline="0">
              <a:solidFill>
                <a:srgbClr val="FF0000"/>
              </a:solidFill>
              <a:effectLst/>
              <a:latin typeface="Calibri "/>
              <a:ea typeface="+mn-ea"/>
              <a:cs typeface="+mn-cs"/>
            </a:rPr>
            <a:t>rosso</a:t>
          </a:r>
          <a:r>
            <a:rPr lang="it-IT" sz="1200" b="0" baseline="0">
              <a:solidFill>
                <a:schemeClr val="tx1"/>
              </a:solidFill>
              <a:effectLst/>
              <a:latin typeface="Calibri "/>
              <a:ea typeface="+mn-ea"/>
              <a:cs typeface="+mn-cs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200" b="0" baseline="0">
              <a:solidFill>
                <a:schemeClr val="tx1"/>
              </a:solidFill>
              <a:effectLst/>
              <a:latin typeface="Calibri "/>
              <a:ea typeface="+mn-ea"/>
              <a:cs typeface="+mn-cs"/>
            </a:rPr>
            <a:t>- I fogli in </a:t>
          </a:r>
          <a:r>
            <a:rPr lang="it-IT" sz="1200" b="1" baseline="0">
              <a:solidFill>
                <a:srgbClr val="00B0F0"/>
              </a:solidFill>
              <a:effectLst/>
              <a:latin typeface="Calibri "/>
              <a:ea typeface="+mn-ea"/>
              <a:cs typeface="+mn-cs"/>
            </a:rPr>
            <a:t>azzurro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forniscono risultati intermedi utili per il compilatore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fogli in </a:t>
          </a:r>
          <a:r>
            <a:rPr lang="it-IT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verde </a:t>
          </a:r>
          <a:r>
            <a:rPr lang="it-IT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forniscono gli output.</a:t>
          </a:r>
          <a:endParaRPr lang="it-IT" sz="1200" b="0">
            <a:solidFill>
              <a:sysClr val="windowText" lastClr="000000"/>
            </a:solidFill>
            <a:effectLst/>
            <a:latin typeface="Calibri 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L'indice è fornito da link ipertestuali per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facilitare la navigazione tra le schede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all'interno del modello.</a:t>
          </a:r>
          <a:endParaRPr lang="it-IT" sz="1200">
            <a:effectLst/>
          </a:endParaRPr>
        </a:p>
        <a:p>
          <a:endParaRPr lang="it-IT" sz="1200">
            <a:latin typeface="Calibri "/>
          </a:endParaRPr>
        </a:p>
        <a:p>
          <a:r>
            <a:rPr lang="it-IT" sz="1200">
              <a:latin typeface="Calibri "/>
            </a:rPr>
            <a:t>A supporto della compilazione e della comprensione del modello</a:t>
          </a:r>
          <a:r>
            <a:rPr lang="it-IT" sz="1200" baseline="0">
              <a:latin typeface="Calibri "/>
            </a:rPr>
            <a:t> si invita a consultare il </a:t>
          </a:r>
          <a:r>
            <a:rPr lang="it-IT" sz="1200" i="1" baseline="0">
              <a:latin typeface="Calibri "/>
            </a:rPr>
            <a:t>Focus- Guida al BPExcel</a:t>
          </a:r>
          <a:endParaRPr lang="it-IT" sz="1200">
            <a:solidFill>
              <a:schemeClr val="accent2">
                <a:lumMod val="75000"/>
              </a:schemeClr>
            </a:solidFill>
            <a:latin typeface="Calibri "/>
          </a:endParaRPr>
        </a:p>
        <a:p>
          <a:endParaRPr lang="it-IT" sz="1200">
            <a:latin typeface="Calibri 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287971</xdr:rowOff>
    </xdr:from>
    <xdr:to>
      <xdr:col>3</xdr:col>
      <xdr:colOff>361950</xdr:colOff>
      <xdr:row>53</xdr:row>
      <xdr:rowOff>226060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E8A7E13-BBD8-4F3F-A748-45B44ECC7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9</xdr:row>
      <xdr:rowOff>261936</xdr:rowOff>
    </xdr:from>
    <xdr:to>
      <xdr:col>2</xdr:col>
      <xdr:colOff>1107281</xdr:colOff>
      <xdr:row>23</xdr:row>
      <xdr:rowOff>35718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70E2A4D-041A-4859-808B-C34BFFBEF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1443037</xdr:colOff>
      <xdr:row>9</xdr:row>
      <xdr:rowOff>185737</xdr:rowOff>
    </xdr:from>
    <xdr:to>
      <xdr:col>4</xdr:col>
      <xdr:colOff>95250</xdr:colOff>
      <xdr:row>22</xdr:row>
      <xdr:rowOff>261937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1D192EB-317D-457D-975C-A7EC8F67E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piit-my.sharepoint.com/Users/lory/Dropbox/CASA-MUTUO/Calcolo%20di%20confronto%20prestit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colatore%20prestit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piit-my.sharepoint.com/personal/a032445_unipi_it/Documents/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ronto Pagamenti"/>
      <sheetName val="Foglio1"/>
      <sheetName val="Esempi"/>
      <sheetName val="Pianificazione Pagamenti"/>
      <sheetName val="Dati Di Calcolo Del Prestito"/>
      <sheetName val="Calcolo di confronto prestiti"/>
      <sheetName val="Calcolo%20di%20confronto%20pres"/>
    </sheetNames>
    <sheetDataSet>
      <sheetData sheetId="0" refreshError="1">
        <row r="4">
          <cell r="B4">
            <v>153000</v>
          </cell>
        </row>
        <row r="5">
          <cell r="C5">
            <v>30</v>
          </cell>
          <cell r="D5">
            <v>30</v>
          </cell>
          <cell r="E5">
            <v>30</v>
          </cell>
          <cell r="F5">
            <v>30</v>
          </cell>
          <cell r="G5">
            <v>30</v>
          </cell>
        </row>
        <row r="6">
          <cell r="C6" t="str">
            <v>Mensile</v>
          </cell>
          <cell r="D6" t="str">
            <v>Mensile</v>
          </cell>
          <cell r="E6" t="str">
            <v>Mensile</v>
          </cell>
          <cell r="F6" t="str">
            <v>Mensile</v>
          </cell>
          <cell r="G6" t="str">
            <v>Mensile</v>
          </cell>
        </row>
        <row r="7">
          <cell r="C7">
            <v>2.9000000000000001E-2</v>
          </cell>
          <cell r="D7">
            <v>2.1000000000000001E-2</v>
          </cell>
          <cell r="E7">
            <v>3.2199999999999999E-2</v>
          </cell>
          <cell r="F7">
            <v>2.63E-2</v>
          </cell>
          <cell r="G7">
            <v>2.35E-2</v>
          </cell>
        </row>
        <row r="8">
          <cell r="C8">
            <v>636.83186961319484</v>
          </cell>
          <cell r="D8">
            <v>573.19947986645104</v>
          </cell>
          <cell r="E8">
            <v>663.34911292329309</v>
          </cell>
          <cell r="F8">
            <v>614.9268715288805</v>
          </cell>
          <cell r="G8">
            <v>592.67057004763649</v>
          </cell>
        </row>
        <row r="9">
          <cell r="C9">
            <v>360</v>
          </cell>
          <cell r="D9">
            <v>360</v>
          </cell>
          <cell r="E9">
            <v>360</v>
          </cell>
          <cell r="F9">
            <v>360</v>
          </cell>
          <cell r="G9">
            <v>360</v>
          </cell>
        </row>
        <row r="10">
          <cell r="C10">
            <v>76259.473060750141</v>
          </cell>
          <cell r="D10">
            <v>53351.812751922378</v>
          </cell>
          <cell r="E10">
            <v>85805.680652385519</v>
          </cell>
          <cell r="G10">
            <v>60361.405217149149</v>
          </cell>
        </row>
      </sheetData>
      <sheetData sheetId="1" refreshError="1"/>
      <sheetData sheetId="2" refreshError="1">
        <row r="1">
          <cell r="A1" t="str">
            <v>Bi-Mensile</v>
          </cell>
        </row>
        <row r="2">
          <cell r="A2" t="str">
            <v>Mensile</v>
          </cell>
        </row>
        <row r="3">
          <cell r="A3" t="str">
            <v>Trimestrale</v>
          </cell>
        </row>
        <row r="4">
          <cell r="A4" t="str">
            <v>Annuale</v>
          </cell>
        </row>
      </sheetData>
      <sheetData sheetId="3" refreshError="1">
        <row r="4">
          <cell r="D4">
            <v>41800</v>
          </cell>
        </row>
        <row r="6">
          <cell r="D6">
            <v>40000</v>
          </cell>
        </row>
        <row r="7">
          <cell r="D7">
            <v>5</v>
          </cell>
        </row>
        <row r="9">
          <cell r="D9">
            <v>5.5E-2</v>
          </cell>
        </row>
        <row r="13">
          <cell r="K13">
            <v>39419.286846462041</v>
          </cell>
        </row>
        <row r="14">
          <cell r="K14">
            <v>38835.912090970371</v>
          </cell>
        </row>
        <row r="15">
          <cell r="K15">
            <v>38249.863534516029</v>
          </cell>
        </row>
        <row r="16">
          <cell r="K16">
            <v>37661.128922177937</v>
          </cell>
        </row>
        <row r="17">
          <cell r="K17">
            <v>37069.695942866631</v>
          </cell>
        </row>
        <row r="18">
          <cell r="K18">
            <v>36475.552229066816</v>
          </cell>
        </row>
        <row r="19">
          <cell r="K19">
            <v>35878.685356578746</v>
          </cell>
        </row>
        <row r="20">
          <cell r="K20">
            <v>35279.082844258439</v>
          </cell>
        </row>
        <row r="21">
          <cell r="K21">
            <v>34676.732153756668</v>
          </cell>
        </row>
        <row r="22">
          <cell r="K22">
            <v>34071.620689256764</v>
          </cell>
        </row>
        <row r="23">
          <cell r="K23">
            <v>33463.735797211237</v>
          </cell>
        </row>
        <row r="24">
          <cell r="K24">
            <v>32853.064766077165</v>
          </cell>
        </row>
        <row r="25">
          <cell r="K25">
            <v>32239.594826050394</v>
          </cell>
        </row>
        <row r="26">
          <cell r="K26">
            <v>31623.313148798501</v>
          </cell>
        </row>
        <row r="27">
          <cell r="K27">
            <v>31004.206847192538</v>
          </cell>
        </row>
        <row r="28">
          <cell r="K28">
            <v>30382.262975037549</v>
          </cell>
        </row>
        <row r="29">
          <cell r="K29">
            <v>29757.468526801847</v>
          </cell>
        </row>
        <row r="30">
          <cell r="K30">
            <v>29129.810437345066</v>
          </cell>
        </row>
        <row r="31">
          <cell r="K31">
            <v>28499.275581644943</v>
          </cell>
        </row>
        <row r="32">
          <cell r="K32">
            <v>27865.85077452286</v>
          </cell>
        </row>
        <row r="33">
          <cell r="K33">
            <v>27229.522770368134</v>
          </cell>
        </row>
        <row r="34">
          <cell r="K34">
            <v>26590.278262861033</v>
          </cell>
        </row>
        <row r="35">
          <cell r="K35">
            <v>25948.103884694523</v>
          </cell>
        </row>
        <row r="36">
          <cell r="K36">
            <v>25302.986207294751</v>
          </cell>
        </row>
        <row r="37">
          <cell r="K37">
            <v>24654.911740540228</v>
          </cell>
        </row>
        <row r="38">
          <cell r="K38">
            <v>24003.866932479748</v>
          </cell>
        </row>
        <row r="39">
          <cell r="K39">
            <v>23349.838169048991</v>
          </cell>
        </row>
        <row r="40">
          <cell r="K40">
            <v>22692.811773785845</v>
          </cell>
        </row>
        <row r="41">
          <cell r="K41">
            <v>22032.774007544405</v>
          </cell>
        </row>
        <row r="42">
          <cell r="K42">
            <v>21369.711068207693</v>
          </cell>
        </row>
        <row r="43">
          <cell r="K43">
            <v>20703.609090399023</v>
          </cell>
        </row>
        <row r="44">
          <cell r="K44">
            <v>20034.454145192063</v>
          </cell>
        </row>
        <row r="45">
          <cell r="K45">
            <v>19362.232239819572</v>
          </cell>
        </row>
        <row r="46">
          <cell r="K46">
            <v>18686.929317380789</v>
          </cell>
        </row>
        <row r="47">
          <cell r="K47">
            <v>18008.531256547496</v>
          </cell>
        </row>
        <row r="48">
          <cell r="K48">
            <v>17327.023871268717</v>
          </cell>
        </row>
        <row r="49">
          <cell r="K49">
            <v>16642.392910474075</v>
          </cell>
        </row>
        <row r="50">
          <cell r="K50">
            <v>15954.624057775791</v>
          </cell>
        </row>
        <row r="51">
          <cell r="K51">
            <v>15263.702931169308</v>
          </cell>
        </row>
        <row r="52">
          <cell r="K52">
            <v>14569.615082732544</v>
          </cell>
        </row>
        <row r="53">
          <cell r="K53">
            <v>13872.345998323779</v>
          </cell>
        </row>
        <row r="54">
          <cell r="K54">
            <v>13171.881097278139</v>
          </cell>
        </row>
        <row r="55">
          <cell r="K55">
            <v>12468.205732102708</v>
          </cell>
        </row>
        <row r="56">
          <cell r="K56">
            <v>11761.305188170223</v>
          </cell>
        </row>
        <row r="57">
          <cell r="K57">
            <v>11051.16468341138</v>
          </cell>
        </row>
        <row r="58">
          <cell r="K58">
            <v>10337.769368005725</v>
          </cell>
        </row>
        <row r="59">
          <cell r="K59">
            <v>9621.1043240711297</v>
          </cell>
        </row>
        <row r="60">
          <cell r="K60">
            <v>8901.1545653518333</v>
          </cell>
        </row>
        <row r="61">
          <cell r="K61">
            <v>8177.9050369050728</v>
          </cell>
        </row>
        <row r="62">
          <cell r="K62">
            <v>7451.3406147862652</v>
          </cell>
        </row>
        <row r="63">
          <cell r="K63">
            <v>6721.4461057327462</v>
          </cell>
        </row>
        <row r="64">
          <cell r="K64">
            <v>5988.2062468460654</v>
          </cell>
        </row>
        <row r="65">
          <cell r="K65">
            <v>5251.6057052728202</v>
          </cell>
        </row>
        <row r="66">
          <cell r="K66">
            <v>4511.6290778840312</v>
          </cell>
        </row>
        <row r="67">
          <cell r="K67">
            <v>3768.2608909530436</v>
          </cell>
        </row>
        <row r="68">
          <cell r="K68">
            <v>3021.4855998319554</v>
          </cell>
        </row>
        <row r="69">
          <cell r="K69">
            <v>2271.287588626562</v>
          </cell>
        </row>
        <row r="70">
          <cell r="K70">
            <v>1517.6511698698107</v>
          </cell>
        </row>
        <row r="71">
          <cell r="K71">
            <v>760.56058419375768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  <row r="98">
          <cell r="K98">
            <v>0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0</v>
          </cell>
        </row>
        <row r="103">
          <cell r="K103">
            <v>0</v>
          </cell>
        </row>
        <row r="104">
          <cell r="K104">
            <v>0</v>
          </cell>
        </row>
        <row r="105">
          <cell r="K105">
            <v>0</v>
          </cell>
        </row>
        <row r="106">
          <cell r="K106">
            <v>0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K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K128">
            <v>0</v>
          </cell>
        </row>
        <row r="129">
          <cell r="K129">
            <v>0</v>
          </cell>
        </row>
        <row r="130">
          <cell r="K130">
            <v>0</v>
          </cell>
        </row>
        <row r="131">
          <cell r="K131">
            <v>0</v>
          </cell>
        </row>
        <row r="132">
          <cell r="K132">
            <v>0</v>
          </cell>
        </row>
        <row r="133">
          <cell r="K133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K145">
            <v>0</v>
          </cell>
        </row>
        <row r="146">
          <cell r="K146">
            <v>0</v>
          </cell>
        </row>
        <row r="147">
          <cell r="K147">
            <v>0</v>
          </cell>
        </row>
        <row r="148">
          <cell r="K148">
            <v>0</v>
          </cell>
        </row>
        <row r="149">
          <cell r="K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K155">
            <v>0</v>
          </cell>
        </row>
        <row r="156">
          <cell r="K156">
            <v>0</v>
          </cell>
        </row>
        <row r="157">
          <cell r="K157">
            <v>0</v>
          </cell>
        </row>
        <row r="158">
          <cell r="K158">
            <v>0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K165">
            <v>0</v>
          </cell>
        </row>
        <row r="166">
          <cell r="K166">
            <v>0</v>
          </cell>
        </row>
        <row r="167">
          <cell r="K167">
            <v>0</v>
          </cell>
        </row>
        <row r="168">
          <cell r="K168">
            <v>0</v>
          </cell>
        </row>
        <row r="169">
          <cell r="K169">
            <v>0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K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K178">
            <v>0</v>
          </cell>
        </row>
        <row r="179">
          <cell r="K179">
            <v>0</v>
          </cell>
        </row>
        <row r="180">
          <cell r="K180">
            <v>0</v>
          </cell>
        </row>
        <row r="181">
          <cell r="K181">
            <v>0</v>
          </cell>
        </row>
        <row r="182">
          <cell r="K182">
            <v>0</v>
          </cell>
        </row>
        <row r="183">
          <cell r="K183">
            <v>0</v>
          </cell>
        </row>
        <row r="184">
          <cell r="K184">
            <v>0</v>
          </cell>
        </row>
        <row r="185">
          <cell r="K185">
            <v>0</v>
          </cell>
        </row>
        <row r="186">
          <cell r="K186">
            <v>0</v>
          </cell>
        </row>
        <row r="187">
          <cell r="K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3">
          <cell r="K193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K196">
            <v>0</v>
          </cell>
        </row>
        <row r="197">
          <cell r="K197">
            <v>0</v>
          </cell>
        </row>
        <row r="198">
          <cell r="K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5">
          <cell r="K205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09">
          <cell r="K209">
            <v>0</v>
          </cell>
        </row>
        <row r="210">
          <cell r="K210">
            <v>0</v>
          </cell>
        </row>
        <row r="211">
          <cell r="K211">
            <v>0</v>
          </cell>
        </row>
        <row r="212">
          <cell r="K212">
            <v>0</v>
          </cell>
        </row>
        <row r="213">
          <cell r="K213">
            <v>0</v>
          </cell>
        </row>
        <row r="214">
          <cell r="K214">
            <v>0</v>
          </cell>
        </row>
        <row r="215">
          <cell r="K215">
            <v>0</v>
          </cell>
        </row>
        <row r="216">
          <cell r="K216">
            <v>0</v>
          </cell>
        </row>
        <row r="217">
          <cell r="K217">
            <v>0</v>
          </cell>
        </row>
        <row r="218">
          <cell r="K218">
            <v>0</v>
          </cell>
        </row>
        <row r="219">
          <cell r="K219">
            <v>0</v>
          </cell>
        </row>
        <row r="220">
          <cell r="K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K223">
            <v>0</v>
          </cell>
        </row>
        <row r="224">
          <cell r="K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K228">
            <v>0</v>
          </cell>
        </row>
        <row r="229">
          <cell r="K229">
            <v>0</v>
          </cell>
        </row>
        <row r="230">
          <cell r="K230">
            <v>0</v>
          </cell>
        </row>
        <row r="231">
          <cell r="K231">
            <v>0</v>
          </cell>
        </row>
        <row r="232">
          <cell r="K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K235">
            <v>0</v>
          </cell>
        </row>
        <row r="236">
          <cell r="K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K239">
            <v>0</v>
          </cell>
        </row>
        <row r="240">
          <cell r="K240">
            <v>0</v>
          </cell>
        </row>
        <row r="241">
          <cell r="K241">
            <v>0</v>
          </cell>
        </row>
        <row r="242">
          <cell r="K242">
            <v>0</v>
          </cell>
        </row>
        <row r="243">
          <cell r="K243">
            <v>0</v>
          </cell>
        </row>
        <row r="244">
          <cell r="K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K247">
            <v>0</v>
          </cell>
        </row>
        <row r="248">
          <cell r="K248">
            <v>0</v>
          </cell>
        </row>
        <row r="249">
          <cell r="K249">
            <v>0</v>
          </cell>
        </row>
        <row r="250">
          <cell r="K250">
            <v>0</v>
          </cell>
        </row>
        <row r="251">
          <cell r="K251">
            <v>0</v>
          </cell>
        </row>
        <row r="252">
          <cell r="K252">
            <v>0</v>
          </cell>
        </row>
        <row r="253">
          <cell r="K253">
            <v>0</v>
          </cell>
        </row>
        <row r="254">
          <cell r="K254">
            <v>0</v>
          </cell>
        </row>
        <row r="255">
          <cell r="K255">
            <v>0</v>
          </cell>
        </row>
        <row r="256">
          <cell r="K256">
            <v>0</v>
          </cell>
        </row>
        <row r="257">
          <cell r="K257">
            <v>0</v>
          </cell>
        </row>
        <row r="258">
          <cell r="K258">
            <v>0</v>
          </cell>
        </row>
        <row r="259">
          <cell r="K259">
            <v>0</v>
          </cell>
        </row>
        <row r="260">
          <cell r="K260">
            <v>0</v>
          </cell>
        </row>
        <row r="261">
          <cell r="K261">
            <v>0</v>
          </cell>
        </row>
        <row r="262">
          <cell r="K262">
            <v>0</v>
          </cell>
        </row>
        <row r="263">
          <cell r="K263">
            <v>0</v>
          </cell>
        </row>
        <row r="264">
          <cell r="K264">
            <v>0</v>
          </cell>
        </row>
        <row r="265">
          <cell r="K265">
            <v>0</v>
          </cell>
        </row>
        <row r="266">
          <cell r="K266">
            <v>0</v>
          </cell>
        </row>
        <row r="267">
          <cell r="K267">
            <v>0</v>
          </cell>
        </row>
        <row r="268">
          <cell r="K268">
            <v>0</v>
          </cell>
        </row>
        <row r="269">
          <cell r="K269">
            <v>0</v>
          </cell>
        </row>
        <row r="270">
          <cell r="K270">
            <v>0</v>
          </cell>
        </row>
        <row r="271">
          <cell r="K271">
            <v>0</v>
          </cell>
        </row>
        <row r="272">
          <cell r="K272">
            <v>0</v>
          </cell>
        </row>
        <row r="273">
          <cell r="K273">
            <v>0</v>
          </cell>
        </row>
        <row r="274">
          <cell r="K274">
            <v>0</v>
          </cell>
        </row>
        <row r="275">
          <cell r="K275">
            <v>0</v>
          </cell>
        </row>
        <row r="276">
          <cell r="K276">
            <v>0</v>
          </cell>
        </row>
        <row r="277">
          <cell r="K277">
            <v>0</v>
          </cell>
        </row>
        <row r="278">
          <cell r="K278">
            <v>0</v>
          </cell>
        </row>
        <row r="279">
          <cell r="K279">
            <v>0</v>
          </cell>
        </row>
        <row r="280">
          <cell r="K280">
            <v>0</v>
          </cell>
        </row>
        <row r="281">
          <cell r="K281">
            <v>0</v>
          </cell>
        </row>
        <row r="282">
          <cell r="K282">
            <v>0</v>
          </cell>
        </row>
        <row r="283">
          <cell r="K283">
            <v>0</v>
          </cell>
        </row>
        <row r="284">
          <cell r="K284">
            <v>0</v>
          </cell>
        </row>
        <row r="285">
          <cell r="K285">
            <v>0</v>
          </cell>
        </row>
        <row r="286">
          <cell r="K286">
            <v>0</v>
          </cell>
        </row>
        <row r="287">
          <cell r="K287">
            <v>0</v>
          </cell>
        </row>
        <row r="288">
          <cell r="K288">
            <v>0</v>
          </cell>
        </row>
        <row r="289">
          <cell r="K289">
            <v>0</v>
          </cell>
        </row>
        <row r="290">
          <cell r="K290">
            <v>0</v>
          </cell>
        </row>
        <row r="291">
          <cell r="K291">
            <v>0</v>
          </cell>
        </row>
        <row r="292">
          <cell r="K292">
            <v>0</v>
          </cell>
        </row>
        <row r="293">
          <cell r="K293">
            <v>0</v>
          </cell>
        </row>
        <row r="294">
          <cell r="K294">
            <v>0</v>
          </cell>
        </row>
        <row r="295">
          <cell r="K295">
            <v>0</v>
          </cell>
        </row>
        <row r="296">
          <cell r="K296">
            <v>0</v>
          </cell>
        </row>
        <row r="297">
          <cell r="K297">
            <v>0</v>
          </cell>
        </row>
        <row r="298">
          <cell r="K298">
            <v>0</v>
          </cell>
        </row>
        <row r="299">
          <cell r="K299">
            <v>0</v>
          </cell>
        </row>
        <row r="300">
          <cell r="K300">
            <v>0</v>
          </cell>
        </row>
        <row r="301">
          <cell r="K301">
            <v>0</v>
          </cell>
        </row>
        <row r="302">
          <cell r="K302">
            <v>0</v>
          </cell>
        </row>
        <row r="303">
          <cell r="K303">
            <v>0</v>
          </cell>
        </row>
        <row r="304">
          <cell r="K304">
            <v>0</v>
          </cell>
        </row>
        <row r="305">
          <cell r="K305">
            <v>0</v>
          </cell>
        </row>
        <row r="306">
          <cell r="K306">
            <v>0</v>
          </cell>
        </row>
        <row r="307">
          <cell r="K307">
            <v>0</v>
          </cell>
        </row>
        <row r="308">
          <cell r="K308">
            <v>0</v>
          </cell>
        </row>
        <row r="309">
          <cell r="K309">
            <v>0</v>
          </cell>
        </row>
        <row r="310">
          <cell r="K310">
            <v>0</v>
          </cell>
        </row>
        <row r="311">
          <cell r="K311">
            <v>0</v>
          </cell>
        </row>
        <row r="312">
          <cell r="K312">
            <v>0</v>
          </cell>
        </row>
        <row r="313">
          <cell r="K313">
            <v>0</v>
          </cell>
        </row>
        <row r="314">
          <cell r="K314">
            <v>0</v>
          </cell>
        </row>
        <row r="315">
          <cell r="K315">
            <v>0</v>
          </cell>
        </row>
        <row r="316">
          <cell r="K316">
            <v>0</v>
          </cell>
        </row>
        <row r="317">
          <cell r="K317">
            <v>0</v>
          </cell>
        </row>
        <row r="318">
          <cell r="K318">
            <v>0</v>
          </cell>
        </row>
        <row r="319">
          <cell r="K319">
            <v>0</v>
          </cell>
        </row>
        <row r="320">
          <cell r="K320">
            <v>0</v>
          </cell>
        </row>
        <row r="321">
          <cell r="K321">
            <v>0</v>
          </cell>
        </row>
        <row r="322">
          <cell r="K322">
            <v>0</v>
          </cell>
        </row>
        <row r="323">
          <cell r="K323">
            <v>0</v>
          </cell>
        </row>
        <row r="324">
          <cell r="K324">
            <v>0</v>
          </cell>
        </row>
        <row r="325">
          <cell r="K325">
            <v>0</v>
          </cell>
        </row>
        <row r="326">
          <cell r="K326">
            <v>0</v>
          </cell>
        </row>
        <row r="327">
          <cell r="K327">
            <v>0</v>
          </cell>
        </row>
        <row r="328">
          <cell r="K328">
            <v>0</v>
          </cell>
        </row>
        <row r="329">
          <cell r="K329">
            <v>0</v>
          </cell>
        </row>
        <row r="330">
          <cell r="K330">
            <v>0</v>
          </cell>
        </row>
        <row r="331">
          <cell r="K331">
            <v>0</v>
          </cell>
        </row>
        <row r="332">
          <cell r="K332">
            <v>0</v>
          </cell>
        </row>
        <row r="333">
          <cell r="K333">
            <v>0</v>
          </cell>
        </row>
        <row r="334">
          <cell r="K334">
            <v>0</v>
          </cell>
        </row>
        <row r="335">
          <cell r="K335">
            <v>0</v>
          </cell>
        </row>
        <row r="336">
          <cell r="K336">
            <v>0</v>
          </cell>
        </row>
        <row r="337">
          <cell r="K337">
            <v>0</v>
          </cell>
        </row>
        <row r="338">
          <cell r="K338">
            <v>0</v>
          </cell>
        </row>
        <row r="339">
          <cell r="K339">
            <v>0</v>
          </cell>
        </row>
        <row r="340">
          <cell r="K340">
            <v>0</v>
          </cell>
        </row>
        <row r="341">
          <cell r="K341">
            <v>0</v>
          </cell>
        </row>
        <row r="342">
          <cell r="K342">
            <v>0</v>
          </cell>
        </row>
        <row r="343">
          <cell r="K343">
            <v>0</v>
          </cell>
        </row>
        <row r="344">
          <cell r="K344">
            <v>0</v>
          </cell>
        </row>
        <row r="345">
          <cell r="K345">
            <v>0</v>
          </cell>
        </row>
        <row r="346">
          <cell r="K346">
            <v>0</v>
          </cell>
        </row>
        <row r="347">
          <cell r="K347">
            <v>0</v>
          </cell>
        </row>
        <row r="348">
          <cell r="K348">
            <v>0</v>
          </cell>
        </row>
        <row r="349">
          <cell r="K349">
            <v>0</v>
          </cell>
        </row>
        <row r="350">
          <cell r="K350">
            <v>0</v>
          </cell>
        </row>
        <row r="351">
          <cell r="K351">
            <v>0</v>
          </cell>
        </row>
        <row r="352">
          <cell r="K352">
            <v>0</v>
          </cell>
        </row>
        <row r="353">
          <cell r="K353">
            <v>0</v>
          </cell>
        </row>
        <row r="354">
          <cell r="K354">
            <v>0</v>
          </cell>
        </row>
        <row r="355">
          <cell r="K355">
            <v>0</v>
          </cell>
        </row>
        <row r="356">
          <cell r="K356">
            <v>0</v>
          </cell>
        </row>
        <row r="357">
          <cell r="K357">
            <v>0</v>
          </cell>
        </row>
        <row r="358">
          <cell r="K358">
            <v>0</v>
          </cell>
        </row>
        <row r="359">
          <cell r="K359">
            <v>0</v>
          </cell>
        </row>
        <row r="360">
          <cell r="K360">
            <v>0</v>
          </cell>
        </row>
        <row r="361">
          <cell r="K361">
            <v>0</v>
          </cell>
        </row>
        <row r="362">
          <cell r="K362">
            <v>0</v>
          </cell>
        </row>
        <row r="363">
          <cell r="K363">
            <v>0</v>
          </cell>
        </row>
        <row r="364">
          <cell r="K364">
            <v>0</v>
          </cell>
        </row>
        <row r="365">
          <cell r="K365">
            <v>0</v>
          </cell>
        </row>
        <row r="366">
          <cell r="K366">
            <v>0</v>
          </cell>
        </row>
        <row r="367">
          <cell r="K367">
            <v>0</v>
          </cell>
        </row>
        <row r="368">
          <cell r="K368">
            <v>0</v>
          </cell>
        </row>
        <row r="369">
          <cell r="K369">
            <v>0</v>
          </cell>
        </row>
        <row r="370">
          <cell r="K370">
            <v>0</v>
          </cell>
        </row>
        <row r="371">
          <cell r="K371">
            <v>0</v>
          </cell>
        </row>
        <row r="372">
          <cell r="K372">
            <v>0</v>
          </cell>
        </row>
        <row r="373">
          <cell r="K373">
            <v>0</v>
          </cell>
        </row>
        <row r="374">
          <cell r="K374">
            <v>0</v>
          </cell>
        </row>
        <row r="375">
          <cell r="K375">
            <v>0</v>
          </cell>
        </row>
        <row r="376">
          <cell r="K376">
            <v>0</v>
          </cell>
        </row>
        <row r="377">
          <cell r="K377">
            <v>0</v>
          </cell>
        </row>
        <row r="378">
          <cell r="K378">
            <v>0</v>
          </cell>
        </row>
        <row r="379">
          <cell r="K379">
            <v>0</v>
          </cell>
        </row>
        <row r="380">
          <cell r="K380">
            <v>0</v>
          </cell>
        </row>
        <row r="381">
          <cell r="K381">
            <v>0</v>
          </cell>
        </row>
        <row r="382">
          <cell r="K382">
            <v>0</v>
          </cell>
        </row>
        <row r="383">
          <cell r="K383">
            <v>0</v>
          </cell>
        </row>
        <row r="384">
          <cell r="K384">
            <v>0</v>
          </cell>
        </row>
        <row r="385">
          <cell r="K385">
            <v>0</v>
          </cell>
        </row>
        <row r="386">
          <cell r="K386">
            <v>0</v>
          </cell>
        </row>
        <row r="387">
          <cell r="K387">
            <v>0</v>
          </cell>
        </row>
        <row r="388">
          <cell r="K388">
            <v>0</v>
          </cell>
        </row>
        <row r="389">
          <cell r="K389">
            <v>0</v>
          </cell>
        </row>
        <row r="390">
          <cell r="K390">
            <v>0</v>
          </cell>
        </row>
        <row r="391">
          <cell r="K391">
            <v>0</v>
          </cell>
        </row>
        <row r="392">
          <cell r="K392">
            <v>0</v>
          </cell>
        </row>
        <row r="393">
          <cell r="K393">
            <v>0</v>
          </cell>
        </row>
        <row r="394">
          <cell r="K394">
            <v>0</v>
          </cell>
        </row>
        <row r="395">
          <cell r="K395">
            <v>0</v>
          </cell>
        </row>
        <row r="396">
          <cell r="K396">
            <v>0</v>
          </cell>
        </row>
        <row r="397">
          <cell r="K397">
            <v>0</v>
          </cell>
        </row>
        <row r="398">
          <cell r="K398">
            <v>0</v>
          </cell>
        </row>
        <row r="399">
          <cell r="K399">
            <v>0</v>
          </cell>
        </row>
        <row r="400">
          <cell r="K400">
            <v>0</v>
          </cell>
        </row>
        <row r="401">
          <cell r="K401">
            <v>0</v>
          </cell>
        </row>
        <row r="402">
          <cell r="K402">
            <v>0</v>
          </cell>
        </row>
        <row r="403">
          <cell r="K403">
            <v>0</v>
          </cell>
        </row>
        <row r="404">
          <cell r="K404">
            <v>0</v>
          </cell>
        </row>
        <row r="405">
          <cell r="K405">
            <v>0</v>
          </cell>
        </row>
        <row r="406">
          <cell r="K406">
            <v>0</v>
          </cell>
        </row>
        <row r="407">
          <cell r="K407">
            <v>0</v>
          </cell>
        </row>
        <row r="408">
          <cell r="K408">
            <v>0</v>
          </cell>
        </row>
        <row r="409">
          <cell r="K409">
            <v>0</v>
          </cell>
        </row>
        <row r="410">
          <cell r="K410">
            <v>0</v>
          </cell>
        </row>
        <row r="411">
          <cell r="K411">
            <v>0</v>
          </cell>
        </row>
        <row r="412">
          <cell r="K412">
            <v>0</v>
          </cell>
        </row>
        <row r="413">
          <cell r="K413">
            <v>0</v>
          </cell>
        </row>
        <row r="414">
          <cell r="K414">
            <v>0</v>
          </cell>
        </row>
        <row r="415">
          <cell r="K415">
            <v>0</v>
          </cell>
        </row>
        <row r="416">
          <cell r="K416">
            <v>0</v>
          </cell>
        </row>
        <row r="417">
          <cell r="K417">
            <v>0</v>
          </cell>
        </row>
        <row r="418">
          <cell r="K418">
            <v>0</v>
          </cell>
        </row>
        <row r="419">
          <cell r="K419">
            <v>0</v>
          </cell>
        </row>
        <row r="420">
          <cell r="K420">
            <v>0</v>
          </cell>
        </row>
        <row r="421">
          <cell r="K421">
            <v>0</v>
          </cell>
        </row>
        <row r="422">
          <cell r="K422">
            <v>0</v>
          </cell>
        </row>
        <row r="423">
          <cell r="K423">
            <v>0</v>
          </cell>
        </row>
        <row r="424">
          <cell r="K424">
            <v>0</v>
          </cell>
        </row>
        <row r="425">
          <cell r="K425">
            <v>0</v>
          </cell>
        </row>
        <row r="426">
          <cell r="K426">
            <v>0</v>
          </cell>
        </row>
        <row r="427">
          <cell r="K427">
            <v>0</v>
          </cell>
        </row>
        <row r="428">
          <cell r="K428">
            <v>0</v>
          </cell>
        </row>
        <row r="429">
          <cell r="K429">
            <v>0</v>
          </cell>
        </row>
        <row r="430">
          <cell r="K430">
            <v>0</v>
          </cell>
        </row>
        <row r="431">
          <cell r="K431">
            <v>0</v>
          </cell>
        </row>
        <row r="432">
          <cell r="K432">
            <v>0</v>
          </cell>
        </row>
        <row r="433">
          <cell r="K433">
            <v>0</v>
          </cell>
        </row>
        <row r="434">
          <cell r="K434">
            <v>0</v>
          </cell>
        </row>
        <row r="435">
          <cell r="K435">
            <v>0</v>
          </cell>
        </row>
        <row r="436">
          <cell r="K436">
            <v>0</v>
          </cell>
        </row>
        <row r="437">
          <cell r="K437">
            <v>0</v>
          </cell>
        </row>
        <row r="438">
          <cell r="K438">
            <v>0</v>
          </cell>
        </row>
        <row r="439">
          <cell r="K439">
            <v>0</v>
          </cell>
        </row>
        <row r="440">
          <cell r="K440">
            <v>0</v>
          </cell>
        </row>
        <row r="441">
          <cell r="K441">
            <v>0</v>
          </cell>
        </row>
        <row r="442">
          <cell r="K442">
            <v>0</v>
          </cell>
        </row>
        <row r="443">
          <cell r="K443">
            <v>0</v>
          </cell>
        </row>
        <row r="444">
          <cell r="K444">
            <v>0</v>
          </cell>
        </row>
        <row r="445">
          <cell r="K445">
            <v>0</v>
          </cell>
        </row>
        <row r="446">
          <cell r="K446">
            <v>0</v>
          </cell>
        </row>
        <row r="447">
          <cell r="K447">
            <v>0</v>
          </cell>
        </row>
        <row r="448">
          <cell r="K448">
            <v>0</v>
          </cell>
        </row>
        <row r="449">
          <cell r="K449">
            <v>0</v>
          </cell>
        </row>
        <row r="450">
          <cell r="K450">
            <v>0</v>
          </cell>
        </row>
        <row r="451">
          <cell r="K451">
            <v>0</v>
          </cell>
        </row>
        <row r="452">
          <cell r="K452">
            <v>0</v>
          </cell>
        </row>
        <row r="453">
          <cell r="K453">
            <v>0</v>
          </cell>
        </row>
        <row r="454">
          <cell r="K454">
            <v>0</v>
          </cell>
        </row>
        <row r="455">
          <cell r="K455">
            <v>0</v>
          </cell>
        </row>
        <row r="456">
          <cell r="K456">
            <v>0</v>
          </cell>
        </row>
        <row r="457">
          <cell r="K457">
            <v>0</v>
          </cell>
        </row>
        <row r="458">
          <cell r="K458">
            <v>0</v>
          </cell>
        </row>
        <row r="459">
          <cell r="K459">
            <v>0</v>
          </cell>
        </row>
        <row r="460">
          <cell r="K460">
            <v>0</v>
          </cell>
        </row>
        <row r="461">
          <cell r="K461">
            <v>0</v>
          </cell>
        </row>
        <row r="462">
          <cell r="K462">
            <v>0</v>
          </cell>
        </row>
        <row r="463">
          <cell r="K463">
            <v>0</v>
          </cell>
        </row>
        <row r="464">
          <cell r="K464">
            <v>0</v>
          </cell>
        </row>
        <row r="465">
          <cell r="K465">
            <v>0</v>
          </cell>
        </row>
        <row r="466">
          <cell r="K466">
            <v>0</v>
          </cell>
        </row>
        <row r="467">
          <cell r="K467">
            <v>0</v>
          </cell>
        </row>
        <row r="468">
          <cell r="K468">
            <v>0</v>
          </cell>
        </row>
        <row r="469">
          <cell r="K469">
            <v>0</v>
          </cell>
        </row>
        <row r="470">
          <cell r="K470">
            <v>0</v>
          </cell>
        </row>
        <row r="471">
          <cell r="K471">
            <v>0</v>
          </cell>
        </row>
        <row r="472">
          <cell r="K472">
            <v>0</v>
          </cell>
        </row>
        <row r="473">
          <cell r="K473">
            <v>0</v>
          </cell>
        </row>
        <row r="474">
          <cell r="K474">
            <v>0</v>
          </cell>
        </row>
        <row r="475">
          <cell r="K475">
            <v>0</v>
          </cell>
        </row>
        <row r="476">
          <cell r="K476">
            <v>0</v>
          </cell>
        </row>
        <row r="477">
          <cell r="K477">
            <v>0</v>
          </cell>
        </row>
        <row r="478">
          <cell r="K478">
            <v>0</v>
          </cell>
        </row>
        <row r="479">
          <cell r="K479">
            <v>0</v>
          </cell>
        </row>
        <row r="480">
          <cell r="K480">
            <v>0</v>
          </cell>
        </row>
        <row r="481">
          <cell r="K481">
            <v>0</v>
          </cell>
        </row>
        <row r="482">
          <cell r="K482">
            <v>0</v>
          </cell>
        </row>
        <row r="483">
          <cell r="K483">
            <v>0</v>
          </cell>
        </row>
        <row r="484">
          <cell r="K484">
            <v>0</v>
          </cell>
        </row>
        <row r="485">
          <cell r="K485">
            <v>0</v>
          </cell>
        </row>
        <row r="486">
          <cell r="K486">
            <v>0</v>
          </cell>
        </row>
        <row r="487">
          <cell r="K487">
            <v>0</v>
          </cell>
        </row>
        <row r="488">
          <cell r="K488">
            <v>0</v>
          </cell>
        </row>
        <row r="489">
          <cell r="K489">
            <v>0</v>
          </cell>
        </row>
        <row r="490">
          <cell r="K490">
            <v>0</v>
          </cell>
        </row>
        <row r="491">
          <cell r="K491">
            <v>0</v>
          </cell>
        </row>
        <row r="492">
          <cell r="K492">
            <v>0</v>
          </cell>
        </row>
        <row r="493">
          <cell r="K493">
            <v>0</v>
          </cell>
        </row>
        <row r="494">
          <cell r="K494">
            <v>0</v>
          </cell>
        </row>
        <row r="495">
          <cell r="K495">
            <v>0</v>
          </cell>
        </row>
        <row r="496">
          <cell r="K496">
            <v>0</v>
          </cell>
        </row>
        <row r="497">
          <cell r="K497">
            <v>0</v>
          </cell>
        </row>
        <row r="498">
          <cell r="K498">
            <v>0</v>
          </cell>
        </row>
        <row r="499">
          <cell r="K499">
            <v>0</v>
          </cell>
        </row>
        <row r="500">
          <cell r="K500">
            <v>0</v>
          </cell>
        </row>
        <row r="501">
          <cell r="K501">
            <v>0</v>
          </cell>
        </row>
        <row r="502">
          <cell r="K502">
            <v>0</v>
          </cell>
        </row>
        <row r="503">
          <cell r="K503">
            <v>0</v>
          </cell>
        </row>
        <row r="504">
          <cell r="K504">
            <v>0</v>
          </cell>
        </row>
        <row r="505">
          <cell r="K505">
            <v>0</v>
          </cell>
        </row>
        <row r="506">
          <cell r="K506">
            <v>0</v>
          </cell>
        </row>
        <row r="507">
          <cell r="K507">
            <v>0</v>
          </cell>
        </row>
        <row r="508">
          <cell r="K508">
            <v>0</v>
          </cell>
        </row>
        <row r="509">
          <cell r="K509">
            <v>0</v>
          </cell>
        </row>
        <row r="510">
          <cell r="K510">
            <v>0</v>
          </cell>
        </row>
        <row r="511">
          <cell r="K511">
            <v>0</v>
          </cell>
        </row>
        <row r="512">
          <cell r="K512">
            <v>0</v>
          </cell>
        </row>
        <row r="513">
          <cell r="K513">
            <v>0</v>
          </cell>
        </row>
        <row r="514">
          <cell r="K514">
            <v>0</v>
          </cell>
        </row>
        <row r="515">
          <cell r="K515">
            <v>0</v>
          </cell>
        </row>
        <row r="516">
          <cell r="K516">
            <v>0</v>
          </cell>
        </row>
        <row r="517">
          <cell r="K517">
            <v>0</v>
          </cell>
        </row>
        <row r="518">
          <cell r="K518">
            <v>0</v>
          </cell>
        </row>
        <row r="519">
          <cell r="K519">
            <v>0</v>
          </cell>
        </row>
        <row r="520">
          <cell r="K520">
            <v>0</v>
          </cell>
        </row>
        <row r="521">
          <cell r="K521">
            <v>0</v>
          </cell>
        </row>
        <row r="522">
          <cell r="K522">
            <v>0</v>
          </cell>
        </row>
        <row r="523">
          <cell r="K523">
            <v>0</v>
          </cell>
        </row>
        <row r="524">
          <cell r="K524">
            <v>0</v>
          </cell>
        </row>
        <row r="525">
          <cell r="K525">
            <v>0</v>
          </cell>
        </row>
        <row r="526">
          <cell r="K526">
            <v>0</v>
          </cell>
        </row>
        <row r="527">
          <cell r="K527">
            <v>0</v>
          </cell>
        </row>
        <row r="528">
          <cell r="K528">
            <v>0</v>
          </cell>
        </row>
        <row r="529">
          <cell r="K529">
            <v>0</v>
          </cell>
        </row>
        <row r="530">
          <cell r="K530">
            <v>0</v>
          </cell>
        </row>
        <row r="531">
          <cell r="K531">
            <v>0</v>
          </cell>
        </row>
        <row r="532">
          <cell r="K532">
            <v>0</v>
          </cell>
        </row>
        <row r="533">
          <cell r="K533">
            <v>0</v>
          </cell>
        </row>
        <row r="534">
          <cell r="K534">
            <v>0</v>
          </cell>
        </row>
        <row r="535">
          <cell r="K535">
            <v>0</v>
          </cell>
        </row>
        <row r="536">
          <cell r="K536">
            <v>0</v>
          </cell>
        </row>
        <row r="537">
          <cell r="K537">
            <v>0</v>
          </cell>
        </row>
        <row r="538">
          <cell r="K538">
            <v>0</v>
          </cell>
        </row>
        <row r="539">
          <cell r="K539">
            <v>0</v>
          </cell>
        </row>
        <row r="540">
          <cell r="K540">
            <v>0</v>
          </cell>
        </row>
        <row r="541">
          <cell r="K541">
            <v>0</v>
          </cell>
        </row>
        <row r="542">
          <cell r="K542">
            <v>0</v>
          </cell>
        </row>
        <row r="543">
          <cell r="K543">
            <v>0</v>
          </cell>
        </row>
        <row r="544">
          <cell r="K544">
            <v>0</v>
          </cell>
        </row>
        <row r="545">
          <cell r="K545">
            <v>0</v>
          </cell>
        </row>
        <row r="546">
          <cell r="K546">
            <v>0</v>
          </cell>
        </row>
        <row r="547">
          <cell r="K547">
            <v>0</v>
          </cell>
        </row>
        <row r="548">
          <cell r="K548">
            <v>0</v>
          </cell>
        </row>
        <row r="549">
          <cell r="K549">
            <v>0</v>
          </cell>
        </row>
        <row r="550">
          <cell r="K550">
            <v>0</v>
          </cell>
        </row>
        <row r="551">
          <cell r="K551">
            <v>0</v>
          </cell>
        </row>
        <row r="552">
          <cell r="K552">
            <v>0</v>
          </cell>
        </row>
        <row r="553">
          <cell r="K553">
            <v>0</v>
          </cell>
        </row>
        <row r="554">
          <cell r="K554">
            <v>0</v>
          </cell>
        </row>
        <row r="555">
          <cell r="K555">
            <v>0</v>
          </cell>
        </row>
        <row r="556">
          <cell r="K556">
            <v>0</v>
          </cell>
        </row>
        <row r="557">
          <cell r="K557">
            <v>0</v>
          </cell>
        </row>
        <row r="558">
          <cell r="K558">
            <v>0</v>
          </cell>
        </row>
        <row r="559">
          <cell r="K559">
            <v>0</v>
          </cell>
        </row>
        <row r="560">
          <cell r="K560">
            <v>0</v>
          </cell>
        </row>
        <row r="561">
          <cell r="K561">
            <v>0</v>
          </cell>
        </row>
        <row r="562">
          <cell r="K562">
            <v>0</v>
          </cell>
        </row>
        <row r="563">
          <cell r="K563">
            <v>0</v>
          </cell>
        </row>
        <row r="564">
          <cell r="K564">
            <v>0</v>
          </cell>
        </row>
        <row r="565">
          <cell r="K565">
            <v>0</v>
          </cell>
        </row>
        <row r="566">
          <cell r="K566">
            <v>0</v>
          </cell>
        </row>
        <row r="567">
          <cell r="K567">
            <v>0</v>
          </cell>
        </row>
        <row r="568">
          <cell r="K568">
            <v>0</v>
          </cell>
        </row>
        <row r="569">
          <cell r="K569">
            <v>0</v>
          </cell>
        </row>
        <row r="570">
          <cell r="K570">
            <v>0</v>
          </cell>
        </row>
        <row r="571">
          <cell r="K571">
            <v>0</v>
          </cell>
        </row>
        <row r="572">
          <cell r="K572">
            <v>0</v>
          </cell>
        </row>
        <row r="573">
          <cell r="K573">
            <v>0</v>
          </cell>
        </row>
        <row r="574">
          <cell r="K574">
            <v>0</v>
          </cell>
        </row>
        <row r="575">
          <cell r="K575">
            <v>0</v>
          </cell>
        </row>
        <row r="576">
          <cell r="K576">
            <v>0</v>
          </cell>
        </row>
        <row r="577">
          <cell r="K577">
            <v>0</v>
          </cell>
        </row>
        <row r="578">
          <cell r="K578">
            <v>0</v>
          </cell>
        </row>
        <row r="579">
          <cell r="K579">
            <v>0</v>
          </cell>
        </row>
        <row r="580">
          <cell r="K580">
            <v>0</v>
          </cell>
        </row>
        <row r="581">
          <cell r="K581">
            <v>0</v>
          </cell>
        </row>
        <row r="582">
          <cell r="K582">
            <v>0</v>
          </cell>
        </row>
        <row r="583">
          <cell r="K583">
            <v>0</v>
          </cell>
        </row>
        <row r="584">
          <cell r="K584">
            <v>0</v>
          </cell>
        </row>
        <row r="585">
          <cell r="K585">
            <v>0</v>
          </cell>
        </row>
        <row r="586">
          <cell r="K586">
            <v>0</v>
          </cell>
        </row>
        <row r="587">
          <cell r="K587">
            <v>0</v>
          </cell>
        </row>
        <row r="588">
          <cell r="K588">
            <v>0</v>
          </cell>
        </row>
        <row r="589">
          <cell r="K589">
            <v>0</v>
          </cell>
        </row>
        <row r="590">
          <cell r="K590">
            <v>0</v>
          </cell>
        </row>
        <row r="591">
          <cell r="K591">
            <v>0</v>
          </cell>
        </row>
        <row r="592">
          <cell r="K592">
            <v>0</v>
          </cell>
        </row>
        <row r="593">
          <cell r="K593">
            <v>0</v>
          </cell>
        </row>
        <row r="594">
          <cell r="K594">
            <v>0</v>
          </cell>
        </row>
        <row r="595">
          <cell r="K595">
            <v>0</v>
          </cell>
        </row>
        <row r="596">
          <cell r="K596">
            <v>0</v>
          </cell>
        </row>
        <row r="597">
          <cell r="K597">
            <v>0</v>
          </cell>
        </row>
        <row r="598">
          <cell r="K598">
            <v>0</v>
          </cell>
        </row>
        <row r="599">
          <cell r="K599">
            <v>0</v>
          </cell>
        </row>
        <row r="600">
          <cell r="K600">
            <v>0</v>
          </cell>
        </row>
        <row r="601">
          <cell r="K601">
            <v>0</v>
          </cell>
        </row>
        <row r="602">
          <cell r="K602">
            <v>0</v>
          </cell>
        </row>
        <row r="603">
          <cell r="K603">
            <v>0</v>
          </cell>
        </row>
        <row r="604">
          <cell r="K604">
            <v>0</v>
          </cell>
        </row>
        <row r="605">
          <cell r="K605">
            <v>0</v>
          </cell>
        </row>
        <row r="606">
          <cell r="K606">
            <v>0</v>
          </cell>
        </row>
        <row r="607">
          <cell r="K607">
            <v>0</v>
          </cell>
        </row>
        <row r="608">
          <cell r="K608">
            <v>0</v>
          </cell>
        </row>
        <row r="609">
          <cell r="K609">
            <v>0</v>
          </cell>
        </row>
        <row r="610">
          <cell r="K610">
            <v>0</v>
          </cell>
        </row>
        <row r="611">
          <cell r="K611">
            <v>0</v>
          </cell>
        </row>
        <row r="612">
          <cell r="K612">
            <v>0</v>
          </cell>
        </row>
        <row r="613">
          <cell r="K613">
            <v>0</v>
          </cell>
        </row>
        <row r="614">
          <cell r="K614">
            <v>0</v>
          </cell>
        </row>
        <row r="615">
          <cell r="K615">
            <v>0</v>
          </cell>
        </row>
        <row r="616">
          <cell r="K616">
            <v>0</v>
          </cell>
        </row>
        <row r="617">
          <cell r="K617">
            <v>0</v>
          </cell>
        </row>
        <row r="618">
          <cell r="K618">
            <v>0</v>
          </cell>
        </row>
        <row r="619">
          <cell r="K619">
            <v>0</v>
          </cell>
        </row>
        <row r="620">
          <cell r="K620">
            <v>0</v>
          </cell>
        </row>
        <row r="621">
          <cell r="K621">
            <v>0</v>
          </cell>
        </row>
        <row r="622">
          <cell r="K622">
            <v>0</v>
          </cell>
        </row>
        <row r="623">
          <cell r="K623">
            <v>0</v>
          </cell>
        </row>
        <row r="624">
          <cell r="K624">
            <v>0</v>
          </cell>
        </row>
        <row r="625">
          <cell r="K625">
            <v>0</v>
          </cell>
        </row>
        <row r="626">
          <cell r="K626">
            <v>0</v>
          </cell>
        </row>
        <row r="627">
          <cell r="K627">
            <v>0</v>
          </cell>
        </row>
        <row r="628">
          <cell r="K628">
            <v>0</v>
          </cell>
        </row>
        <row r="629">
          <cell r="K629">
            <v>0</v>
          </cell>
        </row>
        <row r="630">
          <cell r="K630">
            <v>0</v>
          </cell>
        </row>
        <row r="631">
          <cell r="K631">
            <v>0</v>
          </cell>
        </row>
        <row r="632">
          <cell r="K632">
            <v>0</v>
          </cell>
        </row>
        <row r="633">
          <cell r="K633">
            <v>0</v>
          </cell>
        </row>
        <row r="634">
          <cell r="K634">
            <v>0</v>
          </cell>
        </row>
        <row r="635">
          <cell r="K635">
            <v>0</v>
          </cell>
        </row>
        <row r="636">
          <cell r="K636">
            <v>0</v>
          </cell>
        </row>
        <row r="637">
          <cell r="K637">
            <v>0</v>
          </cell>
        </row>
        <row r="638">
          <cell r="K638">
            <v>0</v>
          </cell>
        </row>
        <row r="639">
          <cell r="K639">
            <v>0</v>
          </cell>
        </row>
        <row r="640">
          <cell r="K640">
            <v>0</v>
          </cell>
        </row>
        <row r="641">
          <cell r="K641">
            <v>0</v>
          </cell>
        </row>
        <row r="642">
          <cell r="K642">
            <v>0</v>
          </cell>
        </row>
        <row r="643">
          <cell r="K643">
            <v>0</v>
          </cell>
        </row>
        <row r="644">
          <cell r="K644">
            <v>0</v>
          </cell>
        </row>
        <row r="645">
          <cell r="K645">
            <v>0</v>
          </cell>
        </row>
        <row r="646">
          <cell r="K646">
            <v>0</v>
          </cell>
        </row>
        <row r="647">
          <cell r="K647">
            <v>0</v>
          </cell>
        </row>
        <row r="648">
          <cell r="K648">
            <v>0</v>
          </cell>
        </row>
        <row r="649">
          <cell r="K649">
            <v>0</v>
          </cell>
        </row>
        <row r="650">
          <cell r="K650">
            <v>0</v>
          </cell>
        </row>
        <row r="651">
          <cell r="K651">
            <v>0</v>
          </cell>
        </row>
        <row r="652">
          <cell r="K652">
            <v>0</v>
          </cell>
        </row>
        <row r="653">
          <cell r="K653">
            <v>0</v>
          </cell>
        </row>
        <row r="654">
          <cell r="K654">
            <v>0</v>
          </cell>
        </row>
        <row r="655">
          <cell r="K655">
            <v>0</v>
          </cell>
        </row>
        <row r="656">
          <cell r="K656">
            <v>0</v>
          </cell>
        </row>
        <row r="657">
          <cell r="K657">
            <v>0</v>
          </cell>
        </row>
        <row r="658">
          <cell r="K658">
            <v>0</v>
          </cell>
        </row>
        <row r="659">
          <cell r="K659">
            <v>0</v>
          </cell>
        </row>
        <row r="660">
          <cell r="K660">
            <v>0</v>
          </cell>
        </row>
        <row r="661">
          <cell r="K661">
            <v>0</v>
          </cell>
        </row>
        <row r="662">
          <cell r="K662">
            <v>0</v>
          </cell>
        </row>
        <row r="663">
          <cell r="K663">
            <v>0</v>
          </cell>
        </row>
        <row r="664">
          <cell r="K664">
            <v>0</v>
          </cell>
        </row>
        <row r="665">
          <cell r="K665">
            <v>0</v>
          </cell>
        </row>
        <row r="666">
          <cell r="K666">
            <v>0</v>
          </cell>
        </row>
        <row r="667">
          <cell r="K667">
            <v>0</v>
          </cell>
        </row>
        <row r="668">
          <cell r="K668">
            <v>0</v>
          </cell>
        </row>
        <row r="669">
          <cell r="K669">
            <v>0</v>
          </cell>
        </row>
        <row r="670">
          <cell r="K670">
            <v>0</v>
          </cell>
        </row>
        <row r="671">
          <cell r="K671">
            <v>0</v>
          </cell>
        </row>
        <row r="672">
          <cell r="K672">
            <v>0</v>
          </cell>
        </row>
        <row r="673">
          <cell r="K673">
            <v>0</v>
          </cell>
        </row>
        <row r="674">
          <cell r="K674">
            <v>0</v>
          </cell>
        </row>
        <row r="675">
          <cell r="K675">
            <v>0</v>
          </cell>
        </row>
        <row r="676">
          <cell r="K676">
            <v>0</v>
          </cell>
        </row>
        <row r="677">
          <cell r="K677">
            <v>0</v>
          </cell>
        </row>
        <row r="678">
          <cell r="K678">
            <v>0</v>
          </cell>
        </row>
        <row r="679">
          <cell r="K679">
            <v>0</v>
          </cell>
        </row>
        <row r="680">
          <cell r="K680">
            <v>0</v>
          </cell>
        </row>
        <row r="681">
          <cell r="K681">
            <v>0</v>
          </cell>
        </row>
        <row r="682">
          <cell r="K682">
            <v>0</v>
          </cell>
        </row>
        <row r="683">
          <cell r="K683">
            <v>0</v>
          </cell>
        </row>
        <row r="684">
          <cell r="K684">
            <v>0</v>
          </cell>
        </row>
        <row r="685">
          <cell r="K685">
            <v>0</v>
          </cell>
        </row>
        <row r="686">
          <cell r="K686">
            <v>0</v>
          </cell>
        </row>
        <row r="687">
          <cell r="K687">
            <v>0</v>
          </cell>
        </row>
        <row r="688">
          <cell r="K688">
            <v>0</v>
          </cell>
        </row>
        <row r="689">
          <cell r="K689">
            <v>0</v>
          </cell>
        </row>
        <row r="690">
          <cell r="K690">
            <v>0</v>
          </cell>
        </row>
        <row r="691">
          <cell r="K691">
            <v>0</v>
          </cell>
        </row>
        <row r="692">
          <cell r="K692">
            <v>0</v>
          </cell>
        </row>
        <row r="693">
          <cell r="K693">
            <v>0</v>
          </cell>
        </row>
        <row r="694">
          <cell r="K694">
            <v>0</v>
          </cell>
        </row>
        <row r="695">
          <cell r="K695">
            <v>0</v>
          </cell>
        </row>
        <row r="696">
          <cell r="K696">
            <v>0</v>
          </cell>
        </row>
        <row r="697">
          <cell r="K697">
            <v>0</v>
          </cell>
        </row>
        <row r="698">
          <cell r="K698">
            <v>0</v>
          </cell>
        </row>
        <row r="699">
          <cell r="K699">
            <v>0</v>
          </cell>
        </row>
        <row r="700">
          <cell r="K700">
            <v>0</v>
          </cell>
        </row>
        <row r="701">
          <cell r="K701">
            <v>0</v>
          </cell>
        </row>
        <row r="702">
          <cell r="K702">
            <v>0</v>
          </cell>
        </row>
        <row r="703">
          <cell r="K703">
            <v>0</v>
          </cell>
        </row>
        <row r="704">
          <cell r="K704">
            <v>0</v>
          </cell>
        </row>
        <row r="705">
          <cell r="K705">
            <v>0</v>
          </cell>
        </row>
        <row r="706">
          <cell r="K706">
            <v>0</v>
          </cell>
        </row>
        <row r="707">
          <cell r="K707">
            <v>0</v>
          </cell>
        </row>
        <row r="708">
          <cell r="K708">
            <v>0</v>
          </cell>
        </row>
        <row r="709">
          <cell r="K709">
            <v>0</v>
          </cell>
        </row>
        <row r="710">
          <cell r="K710">
            <v>0</v>
          </cell>
        </row>
        <row r="711">
          <cell r="K711">
            <v>0</v>
          </cell>
        </row>
        <row r="712">
          <cell r="K712">
            <v>0</v>
          </cell>
        </row>
        <row r="713">
          <cell r="K713">
            <v>0</v>
          </cell>
        </row>
        <row r="714">
          <cell r="K714">
            <v>0</v>
          </cell>
        </row>
        <row r="715">
          <cell r="K715">
            <v>0</v>
          </cell>
        </row>
        <row r="716">
          <cell r="K716">
            <v>0</v>
          </cell>
        </row>
        <row r="717">
          <cell r="K717">
            <v>0</v>
          </cell>
        </row>
        <row r="718">
          <cell r="K718">
            <v>0</v>
          </cell>
        </row>
        <row r="719">
          <cell r="K719">
            <v>0</v>
          </cell>
        </row>
        <row r="720">
          <cell r="K720">
            <v>0</v>
          </cell>
        </row>
        <row r="721">
          <cell r="K721">
            <v>0</v>
          </cell>
        </row>
        <row r="722">
          <cell r="K722">
            <v>0</v>
          </cell>
        </row>
        <row r="723">
          <cell r="K723">
            <v>0</v>
          </cell>
        </row>
        <row r="724">
          <cell r="K724">
            <v>0</v>
          </cell>
        </row>
        <row r="725">
          <cell r="K725">
            <v>0</v>
          </cell>
        </row>
        <row r="726">
          <cell r="K726">
            <v>0</v>
          </cell>
        </row>
        <row r="727">
          <cell r="K727">
            <v>0</v>
          </cell>
        </row>
        <row r="728">
          <cell r="K728">
            <v>0</v>
          </cell>
        </row>
        <row r="729">
          <cell r="K729">
            <v>0</v>
          </cell>
        </row>
        <row r="730">
          <cell r="K730">
            <v>0</v>
          </cell>
        </row>
        <row r="731">
          <cell r="K731">
            <v>0</v>
          </cell>
        </row>
        <row r="732">
          <cell r="K732">
            <v>0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olatore prestito"/>
    </sheetNames>
    <sheetDataSet>
      <sheetData sheetId="0">
        <row r="1">
          <cell r="B1" t="str">
            <v>CALCOLATORE PRESTITO SEMPLICE</v>
          </cell>
        </row>
        <row r="2">
          <cell r="B2" t="str">
            <v>VALORI DEL PRESTITO</v>
          </cell>
        </row>
        <row r="3">
          <cell r="B3" t="str">
            <v>Importo del prestito</v>
          </cell>
        </row>
        <row r="4">
          <cell r="B4" t="str">
            <v>Tasso di interesse annuale</v>
          </cell>
          <cell r="H4">
            <v>120</v>
          </cell>
        </row>
        <row r="5">
          <cell r="B5" t="str">
            <v>Durata del prestito in anni</v>
          </cell>
        </row>
        <row r="6">
          <cell r="B6" t="str">
            <v>Data di inizio del prestito</v>
          </cell>
        </row>
        <row r="8">
          <cell r="B8" t="str">
            <v>N. RATA</v>
          </cell>
          <cell r="C8" t="str">
            <v>DATA PAGAMENTO</v>
          </cell>
          <cell r="D8" t="str">
            <v>SALDO INIZIALE</v>
          </cell>
          <cell r="E8" t="str">
            <v>PAGAMENTO</v>
          </cell>
          <cell r="F8" t="str">
            <v>CAPITALE</v>
          </cell>
          <cell r="G8" t="str">
            <v>INTERESSI</v>
          </cell>
          <cell r="H8" t="str">
            <v>SALDO FINALE</v>
          </cell>
        </row>
        <row r="9">
          <cell r="B9">
            <v>1</v>
          </cell>
        </row>
        <row r="10">
          <cell r="B10">
            <v>2</v>
          </cell>
        </row>
        <row r="11">
          <cell r="B11">
            <v>3</v>
          </cell>
        </row>
        <row r="12">
          <cell r="B12">
            <v>4</v>
          </cell>
        </row>
        <row r="13">
          <cell r="B13">
            <v>5</v>
          </cell>
        </row>
        <row r="14">
          <cell r="B14">
            <v>6</v>
          </cell>
        </row>
        <row r="15">
          <cell r="B15">
            <v>7</v>
          </cell>
        </row>
        <row r="16">
          <cell r="B16">
            <v>8</v>
          </cell>
        </row>
        <row r="17">
          <cell r="B17">
            <v>9</v>
          </cell>
        </row>
        <row r="18">
          <cell r="B18">
            <v>10</v>
          </cell>
        </row>
        <row r="19">
          <cell r="B19">
            <v>11</v>
          </cell>
        </row>
        <row r="20">
          <cell r="B20">
            <v>12</v>
          </cell>
        </row>
        <row r="21">
          <cell r="B21">
            <v>13</v>
          </cell>
        </row>
        <row r="22">
          <cell r="B22">
            <v>14</v>
          </cell>
        </row>
        <row r="23">
          <cell r="B23">
            <v>15</v>
          </cell>
        </row>
        <row r="24">
          <cell r="B24">
            <v>16</v>
          </cell>
        </row>
        <row r="25">
          <cell r="B25">
            <v>17</v>
          </cell>
        </row>
        <row r="26">
          <cell r="B26">
            <v>18</v>
          </cell>
        </row>
        <row r="27">
          <cell r="B27">
            <v>19</v>
          </cell>
        </row>
        <row r="28">
          <cell r="B28">
            <v>20</v>
          </cell>
        </row>
        <row r="29">
          <cell r="B29">
            <v>21</v>
          </cell>
        </row>
        <row r="30">
          <cell r="B30">
            <v>22</v>
          </cell>
        </row>
        <row r="31">
          <cell r="B31">
            <v>23</v>
          </cell>
        </row>
        <row r="32">
          <cell r="B32">
            <v>24</v>
          </cell>
        </row>
        <row r="33">
          <cell r="B33">
            <v>25</v>
          </cell>
        </row>
        <row r="34">
          <cell r="B34">
            <v>26</v>
          </cell>
        </row>
        <row r="35">
          <cell r="B35">
            <v>27</v>
          </cell>
        </row>
        <row r="36">
          <cell r="B36">
            <v>28</v>
          </cell>
        </row>
        <row r="37">
          <cell r="B37">
            <v>29</v>
          </cell>
        </row>
        <row r="38">
          <cell r="B38">
            <v>30</v>
          </cell>
        </row>
        <row r="39">
          <cell r="B39">
            <v>31</v>
          </cell>
        </row>
        <row r="40">
          <cell r="B40">
            <v>32</v>
          </cell>
        </row>
        <row r="41">
          <cell r="B41">
            <v>33</v>
          </cell>
        </row>
        <row r="42">
          <cell r="B42">
            <v>34</v>
          </cell>
        </row>
        <row r="43">
          <cell r="B43">
            <v>35</v>
          </cell>
        </row>
        <row r="44">
          <cell r="B44">
            <v>36</v>
          </cell>
        </row>
        <row r="45">
          <cell r="B45">
            <v>37</v>
          </cell>
        </row>
        <row r="46">
          <cell r="B46">
            <v>38</v>
          </cell>
        </row>
        <row r="47">
          <cell r="B47">
            <v>39</v>
          </cell>
        </row>
        <row r="48">
          <cell r="B48">
            <v>40</v>
          </cell>
        </row>
        <row r="49">
          <cell r="B49">
            <v>41</v>
          </cell>
        </row>
        <row r="50">
          <cell r="B50">
            <v>42</v>
          </cell>
        </row>
        <row r="51">
          <cell r="B51">
            <v>43</v>
          </cell>
        </row>
        <row r="52">
          <cell r="B52">
            <v>44</v>
          </cell>
        </row>
        <row r="53">
          <cell r="B53">
            <v>45</v>
          </cell>
        </row>
        <row r="54">
          <cell r="B54">
            <v>46</v>
          </cell>
        </row>
        <row r="55">
          <cell r="B55">
            <v>47</v>
          </cell>
        </row>
        <row r="56">
          <cell r="B56">
            <v>48</v>
          </cell>
        </row>
        <row r="57">
          <cell r="B57">
            <v>49</v>
          </cell>
        </row>
        <row r="58">
          <cell r="B58">
            <v>50</v>
          </cell>
        </row>
        <row r="59">
          <cell r="B59">
            <v>51</v>
          </cell>
        </row>
        <row r="60">
          <cell r="B60">
            <v>52</v>
          </cell>
        </row>
        <row r="61">
          <cell r="B61">
            <v>53</v>
          </cell>
        </row>
        <row r="62">
          <cell r="B62">
            <v>54</v>
          </cell>
        </row>
        <row r="63">
          <cell r="B63">
            <v>55</v>
          </cell>
        </row>
        <row r="64">
          <cell r="B64">
            <v>56</v>
          </cell>
        </row>
        <row r="65">
          <cell r="B65">
            <v>57</v>
          </cell>
        </row>
        <row r="66">
          <cell r="B66">
            <v>58</v>
          </cell>
        </row>
        <row r="67">
          <cell r="B67">
            <v>59</v>
          </cell>
        </row>
        <row r="68">
          <cell r="B68">
            <v>60</v>
          </cell>
        </row>
        <row r="69">
          <cell r="B69">
            <v>61</v>
          </cell>
        </row>
        <row r="70">
          <cell r="B70">
            <v>62</v>
          </cell>
        </row>
        <row r="71">
          <cell r="B71">
            <v>63</v>
          </cell>
        </row>
        <row r="72">
          <cell r="B72">
            <v>64</v>
          </cell>
        </row>
        <row r="73">
          <cell r="B73">
            <v>65</v>
          </cell>
        </row>
        <row r="74">
          <cell r="B74">
            <v>66</v>
          </cell>
        </row>
        <row r="75">
          <cell r="B75">
            <v>67</v>
          </cell>
        </row>
        <row r="76">
          <cell r="B76">
            <v>68</v>
          </cell>
        </row>
        <row r="77">
          <cell r="B77">
            <v>69</v>
          </cell>
        </row>
        <row r="78">
          <cell r="B78">
            <v>70</v>
          </cell>
        </row>
        <row r="79">
          <cell r="B79">
            <v>71</v>
          </cell>
        </row>
        <row r="80">
          <cell r="B80">
            <v>72</v>
          </cell>
        </row>
        <row r="81">
          <cell r="B81">
            <v>73</v>
          </cell>
        </row>
        <row r="82">
          <cell r="B82">
            <v>74</v>
          </cell>
        </row>
        <row r="83">
          <cell r="B83">
            <v>75</v>
          </cell>
        </row>
        <row r="84">
          <cell r="B84">
            <v>76</v>
          </cell>
        </row>
        <row r="85">
          <cell r="B85">
            <v>77</v>
          </cell>
        </row>
        <row r="86">
          <cell r="B86">
            <v>78</v>
          </cell>
        </row>
        <row r="87">
          <cell r="B87">
            <v>79</v>
          </cell>
        </row>
        <row r="88">
          <cell r="B88">
            <v>80</v>
          </cell>
        </row>
        <row r="89">
          <cell r="B89">
            <v>81</v>
          </cell>
        </row>
        <row r="90">
          <cell r="B90">
            <v>82</v>
          </cell>
        </row>
        <row r="91">
          <cell r="B91">
            <v>83</v>
          </cell>
        </row>
        <row r="92">
          <cell r="B92">
            <v>84</v>
          </cell>
        </row>
        <row r="93">
          <cell r="B93">
            <v>85</v>
          </cell>
        </row>
        <row r="94">
          <cell r="B94">
            <v>86</v>
          </cell>
        </row>
        <row r="95">
          <cell r="B95">
            <v>87</v>
          </cell>
        </row>
        <row r="96">
          <cell r="B96">
            <v>88</v>
          </cell>
        </row>
        <row r="97">
          <cell r="B97">
            <v>89</v>
          </cell>
        </row>
        <row r="98">
          <cell r="B98">
            <v>90</v>
          </cell>
        </row>
        <row r="99">
          <cell r="B99">
            <v>91</v>
          </cell>
        </row>
        <row r="100">
          <cell r="B100">
            <v>92</v>
          </cell>
        </row>
        <row r="101">
          <cell r="B101">
            <v>93</v>
          </cell>
        </row>
        <row r="102">
          <cell r="B102">
            <v>94</v>
          </cell>
        </row>
        <row r="103">
          <cell r="B103">
            <v>95</v>
          </cell>
        </row>
        <row r="104">
          <cell r="B104">
            <v>96</v>
          </cell>
        </row>
        <row r="105">
          <cell r="B105">
            <v>97</v>
          </cell>
        </row>
        <row r="106">
          <cell r="B106">
            <v>98</v>
          </cell>
        </row>
        <row r="107">
          <cell r="B107">
            <v>99</v>
          </cell>
        </row>
        <row r="108">
          <cell r="B108">
            <v>100</v>
          </cell>
        </row>
        <row r="109">
          <cell r="B109">
            <v>101</v>
          </cell>
        </row>
        <row r="110">
          <cell r="B110">
            <v>102</v>
          </cell>
        </row>
        <row r="111">
          <cell r="B111">
            <v>103</v>
          </cell>
        </row>
        <row r="112">
          <cell r="B112">
            <v>104</v>
          </cell>
        </row>
        <row r="113">
          <cell r="B113">
            <v>105</v>
          </cell>
        </row>
        <row r="114">
          <cell r="B114">
            <v>106</v>
          </cell>
        </row>
        <row r="115">
          <cell r="B115">
            <v>107</v>
          </cell>
        </row>
        <row r="116">
          <cell r="B116">
            <v>108</v>
          </cell>
        </row>
        <row r="117">
          <cell r="B117">
            <v>109</v>
          </cell>
        </row>
        <row r="118">
          <cell r="B118">
            <v>110</v>
          </cell>
        </row>
        <row r="119">
          <cell r="B119">
            <v>111</v>
          </cell>
        </row>
        <row r="120">
          <cell r="B120">
            <v>112</v>
          </cell>
        </row>
        <row r="121">
          <cell r="B121">
            <v>113</v>
          </cell>
        </row>
        <row r="122">
          <cell r="B122">
            <v>114</v>
          </cell>
        </row>
        <row r="123">
          <cell r="B123">
            <v>115</v>
          </cell>
        </row>
        <row r="124">
          <cell r="B124">
            <v>116</v>
          </cell>
        </row>
        <row r="125">
          <cell r="B125">
            <v>117</v>
          </cell>
        </row>
        <row r="126">
          <cell r="B126">
            <v>118</v>
          </cell>
        </row>
        <row r="127">
          <cell r="B127">
            <v>119</v>
          </cell>
        </row>
        <row r="128">
          <cell r="B128">
            <v>120</v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ESE"/>
    </sheetNames>
    <definedNames>
      <definedName name="Pagamento_extra" refersTo="#RIF!"/>
      <definedName name="Piano_pag" refersTo="#RIF!"/>
      <definedName name="Ultima_Riga" refersTo="#RIF!"/>
      <definedName name="VBAdvanced.VB_Branch_Example" refersTo="#RIF!"/>
      <definedName name="VBAdvanced.VB_GetWindowsDirectory" refersTo="#RIF!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7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Q21"/>
  <sheetViews>
    <sheetView zoomScale="50" zoomScaleNormal="50" workbookViewId="0">
      <selection activeCell="E22" sqref="E22"/>
    </sheetView>
  </sheetViews>
  <sheetFormatPr baseColWidth="10" defaultColWidth="9.1640625" defaultRowHeight="15" x14ac:dyDescent="0.2"/>
  <cols>
    <col min="1" max="16384" width="9.1640625" style="10"/>
  </cols>
  <sheetData>
    <row r="20" spans="1:17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</sheetData>
  <sheetProtection selectLockedCells="1" selectUnlockedCell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I12"/>
  <sheetViews>
    <sheetView topLeftCell="A6" zoomScale="160" zoomScaleNormal="100" workbookViewId="0">
      <selection activeCell="A7" sqref="A7:F11"/>
    </sheetView>
  </sheetViews>
  <sheetFormatPr baseColWidth="10" defaultColWidth="9.1640625" defaultRowHeight="24" x14ac:dyDescent="0.3"/>
  <cols>
    <col min="1" max="2" width="9.1640625" style="26"/>
    <col min="3" max="3" width="25.33203125" style="26" customWidth="1"/>
    <col min="4" max="4" width="15.33203125" style="26" bestFit="1" customWidth="1"/>
    <col min="5" max="6" width="18" style="26" bestFit="1" customWidth="1"/>
    <col min="7" max="12" width="9.1640625" style="26"/>
    <col min="13" max="13" width="12" style="26" bestFit="1" customWidth="1"/>
    <col min="14" max="16384" width="9.1640625" style="26"/>
  </cols>
  <sheetData>
    <row r="1" spans="1:9" x14ac:dyDescent="0.3">
      <c r="A1" s="621" t="s">
        <v>388</v>
      </c>
      <c r="B1" s="621"/>
      <c r="C1" s="621"/>
      <c r="D1" s="125"/>
    </row>
    <row r="2" spans="1:9" x14ac:dyDescent="0.3">
      <c r="A2" s="508"/>
      <c r="B2" s="508"/>
      <c r="C2" s="508"/>
      <c r="D2" s="125"/>
    </row>
    <row r="3" spans="1:9" ht="25" thickBot="1" x14ac:dyDescent="0.35">
      <c r="A3" s="54"/>
      <c r="B3" s="54"/>
      <c r="C3" s="54"/>
      <c r="D3" s="54"/>
    </row>
    <row r="4" spans="1:9" ht="25" thickBot="1" x14ac:dyDescent="0.35">
      <c r="A4" s="612" t="s">
        <v>445</v>
      </c>
      <c r="B4" s="613"/>
      <c r="C4" s="613"/>
      <c r="D4" s="613"/>
      <c r="E4" s="613"/>
      <c r="F4" s="614"/>
    </row>
    <row r="5" spans="1:9" s="329" customFormat="1" ht="15.75" customHeight="1" x14ac:dyDescent="0.2">
      <c r="A5" s="722" t="s">
        <v>43</v>
      </c>
      <c r="B5" s="723"/>
      <c r="C5" s="724"/>
      <c r="D5" s="717" t="s">
        <v>24</v>
      </c>
      <c r="E5" s="717" t="s">
        <v>25</v>
      </c>
      <c r="F5" s="717" t="s">
        <v>143</v>
      </c>
      <c r="G5" s="525"/>
      <c r="H5" s="525"/>
      <c r="I5" s="525"/>
    </row>
    <row r="6" spans="1:9" s="329" customFormat="1" ht="15.75" customHeight="1" thickBot="1" x14ac:dyDescent="0.25">
      <c r="A6" s="725"/>
      <c r="B6" s="726"/>
      <c r="C6" s="727"/>
      <c r="D6" s="718"/>
      <c r="E6" s="718"/>
      <c r="F6" s="718"/>
      <c r="G6" s="525"/>
      <c r="H6" s="525"/>
      <c r="I6" s="525"/>
    </row>
    <row r="7" spans="1:9" ht="24" customHeight="1" x14ac:dyDescent="0.3">
      <c r="A7" s="728" t="s">
        <v>543</v>
      </c>
      <c r="B7" s="729"/>
      <c r="C7" s="730"/>
      <c r="D7" s="544">
        <v>0</v>
      </c>
      <c r="E7" s="544">
        <v>0</v>
      </c>
      <c r="F7" s="544">
        <v>0</v>
      </c>
    </row>
    <row r="8" spans="1:9" x14ac:dyDescent="0.3">
      <c r="A8" s="719" t="s">
        <v>544</v>
      </c>
      <c r="B8" s="720"/>
      <c r="C8" s="721"/>
      <c r="D8" s="544">
        <v>0</v>
      </c>
      <c r="E8" s="544">
        <v>0</v>
      </c>
      <c r="F8" s="544">
        <v>0</v>
      </c>
    </row>
    <row r="9" spans="1:9" x14ac:dyDescent="0.3">
      <c r="A9" s="719" t="s">
        <v>545</v>
      </c>
      <c r="B9" s="720"/>
      <c r="C9" s="721"/>
      <c r="D9" s="544">
        <v>0</v>
      </c>
      <c r="E9" s="544">
        <v>0</v>
      </c>
      <c r="F9" s="544">
        <v>0</v>
      </c>
    </row>
    <row r="10" spans="1:9" x14ac:dyDescent="0.3">
      <c r="A10" s="719" t="s">
        <v>546</v>
      </c>
      <c r="B10" s="720"/>
      <c r="C10" s="721"/>
      <c r="D10" s="544">
        <v>0</v>
      </c>
      <c r="E10" s="544">
        <v>0</v>
      </c>
      <c r="F10" s="544">
        <v>0</v>
      </c>
    </row>
    <row r="11" spans="1:9" ht="25" thickBot="1" x14ac:dyDescent="0.35">
      <c r="A11" s="719" t="s">
        <v>547</v>
      </c>
      <c r="B11" s="720"/>
      <c r="C11" s="721"/>
      <c r="D11" s="544">
        <v>0</v>
      </c>
      <c r="E11" s="544">
        <v>0</v>
      </c>
      <c r="F11" s="544">
        <v>0</v>
      </c>
    </row>
    <row r="12" spans="1:9" ht="25" thickBot="1" x14ac:dyDescent="0.35">
      <c r="A12" s="603" t="s">
        <v>47</v>
      </c>
      <c r="B12" s="610"/>
      <c r="C12" s="610"/>
      <c r="D12" s="416">
        <f>SUM(D7:D11)</f>
        <v>0</v>
      </c>
      <c r="E12" s="416">
        <f>SUM(E7:E11)</f>
        <v>0</v>
      </c>
      <c r="F12" s="416">
        <f>SUM(F7:F11)</f>
        <v>0</v>
      </c>
    </row>
  </sheetData>
  <mergeCells count="12">
    <mergeCell ref="D5:D6"/>
    <mergeCell ref="E5:E6"/>
    <mergeCell ref="F5:F6"/>
    <mergeCell ref="A12:C12"/>
    <mergeCell ref="A1:C1"/>
    <mergeCell ref="A10:C10"/>
    <mergeCell ref="A11:C11"/>
    <mergeCell ref="A5:C6"/>
    <mergeCell ref="A7:C7"/>
    <mergeCell ref="A8:C8"/>
    <mergeCell ref="A9:C9"/>
    <mergeCell ref="A4:F4"/>
  </mergeCells>
  <phoneticPr fontId="23" type="noConversion"/>
  <hyperlinks>
    <hyperlink ref="A1:C1" location="'INDICE BP'!A1" display="TORNA ALL'INDICE" xr:uid="{00000000-0004-0000-09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U24"/>
  <sheetViews>
    <sheetView topLeftCell="A2" zoomScale="185" zoomScaleNormal="90" workbookViewId="0">
      <selection activeCell="N28" sqref="N24:N28"/>
    </sheetView>
  </sheetViews>
  <sheetFormatPr baseColWidth="10" defaultColWidth="9.1640625" defaultRowHeight="15" x14ac:dyDescent="0.2"/>
  <cols>
    <col min="1" max="2" width="9.1640625" style="10"/>
    <col min="3" max="3" width="10.33203125" style="10" customWidth="1"/>
    <col min="4" max="4" width="9.1640625" style="10"/>
    <col min="5" max="7" width="12" style="10" bestFit="1" customWidth="1"/>
    <col min="8" max="12" width="9.1640625" style="10"/>
    <col min="13" max="15" width="11" style="10" bestFit="1" customWidth="1"/>
    <col min="16" max="17" width="9.1640625" style="10"/>
    <col min="18" max="18" width="13.5" style="10" customWidth="1"/>
    <col min="19" max="19" width="11" style="10" bestFit="1" customWidth="1"/>
    <col min="20" max="21" width="12" style="10" bestFit="1" customWidth="1"/>
    <col min="22" max="16384" width="9.1640625" style="10"/>
  </cols>
  <sheetData>
    <row r="1" spans="1:21" ht="24" x14ac:dyDescent="0.3">
      <c r="A1" s="621" t="s">
        <v>388</v>
      </c>
      <c r="B1" s="621"/>
      <c r="C1" s="621"/>
      <c r="F1" s="116"/>
    </row>
    <row r="2" spans="1:21" ht="16" thickBot="1" x14ac:dyDescent="0.25">
      <c r="A2" s="550"/>
      <c r="B2" s="550"/>
      <c r="C2" s="550"/>
    </row>
    <row r="3" spans="1:21" ht="16" thickBot="1" x14ac:dyDescent="0.25">
      <c r="A3" s="705" t="s">
        <v>446</v>
      </c>
      <c r="B3" s="706"/>
      <c r="C3" s="706"/>
      <c r="D3" s="706"/>
      <c r="E3" s="706"/>
      <c r="F3" s="707"/>
      <c r="H3" s="705" t="s">
        <v>447</v>
      </c>
      <c r="I3" s="706"/>
      <c r="J3" s="706"/>
      <c r="K3" s="706"/>
      <c r="L3" s="706"/>
      <c r="M3" s="707"/>
      <c r="O3" s="705" t="s">
        <v>448</v>
      </c>
      <c r="P3" s="706"/>
      <c r="Q3" s="706"/>
      <c r="R3" s="706"/>
      <c r="S3" s="706"/>
      <c r="T3" s="706"/>
      <c r="U3" s="707"/>
    </row>
    <row r="4" spans="1:21" ht="16" thickBot="1" x14ac:dyDescent="0.25">
      <c r="A4" s="735" t="s">
        <v>43</v>
      </c>
      <c r="B4" s="735"/>
      <c r="C4" s="735"/>
      <c r="D4" s="134" t="s">
        <v>24</v>
      </c>
      <c r="E4" s="134" t="s">
        <v>25</v>
      </c>
      <c r="F4" s="134" t="s">
        <v>143</v>
      </c>
      <c r="H4" s="735" t="s">
        <v>43</v>
      </c>
      <c r="I4" s="735"/>
      <c r="J4" s="735"/>
      <c r="K4" s="134" t="str">
        <f>D4</f>
        <v>ANNO 1</v>
      </c>
      <c r="L4" s="134" t="str">
        <f>E4</f>
        <v>ANNO 2</v>
      </c>
      <c r="M4" s="134" t="str">
        <f>F4</f>
        <v>ANNO 3</v>
      </c>
      <c r="O4" s="709" t="s">
        <v>43</v>
      </c>
      <c r="P4" s="734"/>
      <c r="Q4" s="734"/>
      <c r="R4" s="710"/>
      <c r="S4" s="134" t="str">
        <f>D4</f>
        <v>ANNO 1</v>
      </c>
      <c r="T4" s="134" t="str">
        <f>E4</f>
        <v>ANNO 2</v>
      </c>
      <c r="U4" s="134" t="str">
        <f>F4</f>
        <v>ANNO 3</v>
      </c>
    </row>
    <row r="5" spans="1:21" ht="15.75" customHeight="1" thickBot="1" x14ac:dyDescent="0.25">
      <c r="A5" s="736" t="str">
        <f>'3. VENDITE'!A5</f>
        <v>abzero</v>
      </c>
      <c r="B5" s="736"/>
      <c r="C5" s="736"/>
      <c r="D5" s="419">
        <v>0</v>
      </c>
      <c r="E5" s="419">
        <v>0</v>
      </c>
      <c r="F5" s="419">
        <v>0</v>
      </c>
      <c r="H5" s="736" t="str">
        <f>'3. VENDITE'!H5</f>
        <v>abzero</v>
      </c>
      <c r="I5" s="736"/>
      <c r="J5" s="736"/>
      <c r="K5" s="154">
        <f>'3. VENDITE'!K5</f>
        <v>0</v>
      </c>
      <c r="L5" s="154">
        <f>'3. VENDITE'!L5</f>
        <v>0</v>
      </c>
      <c r="M5" s="154">
        <f>'3. VENDITE'!M5</f>
        <v>0</v>
      </c>
      <c r="O5" s="737" t="str">
        <f>A5</f>
        <v>abzero</v>
      </c>
      <c r="P5" s="738"/>
      <c r="Q5" s="738"/>
      <c r="R5" s="739"/>
      <c r="S5" s="442">
        <f t="shared" ref="S5:U7" si="0">D5*K5</f>
        <v>0</v>
      </c>
      <c r="T5" s="442">
        <f t="shared" si="0"/>
        <v>0</v>
      </c>
      <c r="U5" s="442">
        <f t="shared" si="0"/>
        <v>0</v>
      </c>
    </row>
    <row r="6" spans="1:21" ht="15.75" customHeight="1" thickBot="1" x14ac:dyDescent="0.25">
      <c r="A6" s="736" t="str">
        <f>'3. VENDITE'!A6</f>
        <v>Prodotto/Servizio 2</v>
      </c>
      <c r="B6" s="736"/>
      <c r="C6" s="736"/>
      <c r="D6" s="419">
        <v>0</v>
      </c>
      <c r="E6" s="419">
        <v>0</v>
      </c>
      <c r="F6" s="419">
        <v>0</v>
      </c>
      <c r="H6" s="736" t="str">
        <f>'3. VENDITE'!H6</f>
        <v>Prodotto/Servizio 2</v>
      </c>
      <c r="I6" s="736"/>
      <c r="J6" s="736"/>
      <c r="K6" s="154">
        <f>'3. VENDITE'!K6</f>
        <v>0</v>
      </c>
      <c r="L6" s="154">
        <f>'3. VENDITE'!L6</f>
        <v>0</v>
      </c>
      <c r="M6" s="154">
        <f>'3. VENDITE'!M6</f>
        <v>0</v>
      </c>
      <c r="O6" s="737" t="str">
        <f>A6</f>
        <v>Prodotto/Servizio 2</v>
      </c>
      <c r="P6" s="738"/>
      <c r="Q6" s="738"/>
      <c r="R6" s="739"/>
      <c r="S6" s="442">
        <f t="shared" si="0"/>
        <v>0</v>
      </c>
      <c r="T6" s="442">
        <f t="shared" si="0"/>
        <v>0</v>
      </c>
      <c r="U6" s="442">
        <f t="shared" si="0"/>
        <v>0</v>
      </c>
    </row>
    <row r="7" spans="1:21" ht="15.75" customHeight="1" thickBot="1" x14ac:dyDescent="0.25">
      <c r="A7" s="736" t="str">
        <f>'3. VENDITE'!A7</f>
        <v>Prodotto/Servizio 3</v>
      </c>
      <c r="B7" s="736"/>
      <c r="C7" s="736"/>
      <c r="D7" s="419">
        <v>0</v>
      </c>
      <c r="E7" s="419">
        <v>0</v>
      </c>
      <c r="F7" s="419">
        <v>0</v>
      </c>
      <c r="H7" s="736" t="str">
        <f>'3. VENDITE'!H7</f>
        <v>Prodotto/Servizio 3</v>
      </c>
      <c r="I7" s="736"/>
      <c r="J7" s="736"/>
      <c r="K7" s="154">
        <f>'3. VENDITE'!K7</f>
        <v>0</v>
      </c>
      <c r="L7" s="154">
        <f>'3. VENDITE'!L7</f>
        <v>0</v>
      </c>
      <c r="M7" s="154">
        <f>'3. VENDITE'!M7</f>
        <v>0</v>
      </c>
      <c r="O7" s="737" t="str">
        <f>A7</f>
        <v>Prodotto/Servizio 3</v>
      </c>
      <c r="P7" s="738"/>
      <c r="Q7" s="738"/>
      <c r="R7" s="739"/>
      <c r="S7" s="442">
        <f t="shared" si="0"/>
        <v>0</v>
      </c>
      <c r="T7" s="442">
        <f t="shared" si="0"/>
        <v>0</v>
      </c>
      <c r="U7" s="442">
        <f t="shared" si="0"/>
        <v>0</v>
      </c>
    </row>
    <row r="8" spans="1:21" ht="16" thickBot="1" x14ac:dyDescent="0.25">
      <c r="A8" s="709" t="s">
        <v>47</v>
      </c>
      <c r="B8" s="734"/>
      <c r="C8" s="734"/>
      <c r="D8" s="436">
        <f>SUM(D5:D7)</f>
        <v>0</v>
      </c>
      <c r="E8" s="436">
        <f>SUM(E5:E7)</f>
        <v>0</v>
      </c>
      <c r="F8" s="436">
        <f>SUM(F5:F7)</f>
        <v>0</v>
      </c>
      <c r="H8" s="709" t="s">
        <v>47</v>
      </c>
      <c r="I8" s="734"/>
      <c r="J8" s="734"/>
      <c r="K8" s="155">
        <f>SUM(K5:K7)</f>
        <v>0</v>
      </c>
      <c r="L8" s="155">
        <f>SUM(L5:L7)</f>
        <v>0</v>
      </c>
      <c r="M8" s="155">
        <f>SUM(M5:M7)</f>
        <v>0</v>
      </c>
      <c r="O8" s="709" t="s">
        <v>47</v>
      </c>
      <c r="P8" s="734"/>
      <c r="Q8" s="734"/>
      <c r="R8" s="710"/>
      <c r="S8" s="436">
        <f>SUM(S5:S7)</f>
        <v>0</v>
      </c>
      <c r="T8" s="436">
        <f>SUM(T5:T7)</f>
        <v>0</v>
      </c>
      <c r="U8" s="436">
        <f>SUM(U5:U7)</f>
        <v>0</v>
      </c>
    </row>
    <row r="10" spans="1:21" ht="16" thickBot="1" x14ac:dyDescent="0.25"/>
    <row r="11" spans="1:21" ht="16" thickBot="1" x14ac:dyDescent="0.25">
      <c r="A11" s="705" t="s">
        <v>449</v>
      </c>
      <c r="B11" s="706"/>
      <c r="C11" s="706"/>
      <c r="D11" s="706"/>
      <c r="E11" s="706"/>
      <c r="F11" s="706"/>
      <c r="G11" s="707"/>
      <c r="H11" s="705" t="s">
        <v>436</v>
      </c>
      <c r="I11" s="706"/>
      <c r="J11" s="707"/>
    </row>
    <row r="12" spans="1:21" ht="16" thickBot="1" x14ac:dyDescent="0.25">
      <c r="A12" s="735" t="s">
        <v>43</v>
      </c>
      <c r="B12" s="735"/>
      <c r="C12" s="735"/>
      <c r="D12" s="121" t="s">
        <v>60</v>
      </c>
      <c r="E12" s="134" t="str">
        <f>S4</f>
        <v>ANNO 1</v>
      </c>
      <c r="F12" s="134" t="str">
        <f>T4</f>
        <v>ANNO 2</v>
      </c>
      <c r="G12" s="134" t="str">
        <f>U4</f>
        <v>ANNO 3</v>
      </c>
      <c r="H12" s="122" t="str">
        <f>D4</f>
        <v>ANNO 1</v>
      </c>
      <c r="I12" s="122" t="str">
        <f>E4</f>
        <v>ANNO 2</v>
      </c>
      <c r="J12" s="122" t="str">
        <f>F4</f>
        <v>ANNO 3</v>
      </c>
    </row>
    <row r="13" spans="1:21" ht="16" thickBot="1" x14ac:dyDescent="0.25">
      <c r="A13" s="736" t="str">
        <f>O5</f>
        <v>abzero</v>
      </c>
      <c r="B13" s="736"/>
      <c r="C13" s="736"/>
      <c r="D13" s="156">
        <v>0</v>
      </c>
      <c r="E13" s="442">
        <f>IFERROR(S5/(360/D13),0)</f>
        <v>0</v>
      </c>
      <c r="F13" s="442">
        <f>IFERROR(T5/(360/D13),0)</f>
        <v>0</v>
      </c>
      <c r="G13" s="442">
        <f>IFERROR(U5/(360/D13),0)</f>
        <v>0</v>
      </c>
      <c r="H13" s="442">
        <f>S5-E13</f>
        <v>0</v>
      </c>
      <c r="I13" s="442">
        <f t="shared" ref="I13:J15" si="1">T5-F13+E13</f>
        <v>0</v>
      </c>
      <c r="J13" s="442">
        <f t="shared" si="1"/>
        <v>0</v>
      </c>
    </row>
    <row r="14" spans="1:21" ht="16" thickBot="1" x14ac:dyDescent="0.25">
      <c r="A14" s="736" t="str">
        <f>O6</f>
        <v>Prodotto/Servizio 2</v>
      </c>
      <c r="B14" s="736"/>
      <c r="C14" s="736"/>
      <c r="D14" s="156">
        <v>0</v>
      </c>
      <c r="E14" s="442">
        <f>IFERROR(S6/(360/D14),0)</f>
        <v>0</v>
      </c>
      <c r="F14" s="442">
        <f>IFERROR(T6/(360/D14),0)</f>
        <v>0</v>
      </c>
      <c r="G14" s="442">
        <f>IFERROR(U6/(360/D14),0)</f>
        <v>0</v>
      </c>
      <c r="H14" s="442">
        <f>S6-E14</f>
        <v>0</v>
      </c>
      <c r="I14" s="442">
        <f t="shared" si="1"/>
        <v>0</v>
      </c>
      <c r="J14" s="442">
        <f t="shared" si="1"/>
        <v>0</v>
      </c>
    </row>
    <row r="15" spans="1:21" ht="16" thickBot="1" x14ac:dyDescent="0.25">
      <c r="A15" s="736" t="str">
        <f>O7</f>
        <v>Prodotto/Servizio 3</v>
      </c>
      <c r="B15" s="736"/>
      <c r="C15" s="736"/>
      <c r="D15" s="156">
        <v>0</v>
      </c>
      <c r="E15" s="442">
        <f>IFERROR(S7/(360/D15),0)</f>
        <v>0</v>
      </c>
      <c r="F15" s="442">
        <f>IFERROR(T7/(360/D15),0)</f>
        <v>0</v>
      </c>
      <c r="G15" s="442">
        <f>IFERROR(U7/(360/D15),0)</f>
        <v>0</v>
      </c>
      <c r="H15" s="442">
        <f>S7-E15</f>
        <v>0</v>
      </c>
      <c r="I15" s="442">
        <f t="shared" si="1"/>
        <v>0</v>
      </c>
      <c r="J15" s="442">
        <f t="shared" si="1"/>
        <v>0</v>
      </c>
    </row>
    <row r="16" spans="1:21" ht="16" thickBot="1" x14ac:dyDescent="0.25">
      <c r="A16" s="709" t="s">
        <v>47</v>
      </c>
      <c r="B16" s="734"/>
      <c r="C16" s="734"/>
      <c r="D16" s="710"/>
      <c r="E16" s="436">
        <f t="shared" ref="E16:J16" si="2">SUM(E13:E15)</f>
        <v>0</v>
      </c>
      <c r="F16" s="436">
        <f t="shared" si="2"/>
        <v>0</v>
      </c>
      <c r="G16" s="436">
        <f t="shared" si="2"/>
        <v>0</v>
      </c>
      <c r="H16" s="436">
        <f t="shared" si="2"/>
        <v>0</v>
      </c>
      <c r="I16" s="436">
        <f t="shared" si="2"/>
        <v>0</v>
      </c>
      <c r="J16" s="436">
        <f t="shared" si="2"/>
        <v>0</v>
      </c>
    </row>
    <row r="19" spans="1:6" ht="16" thickBot="1" x14ac:dyDescent="0.25"/>
    <row r="20" spans="1:6" ht="16" thickBot="1" x14ac:dyDescent="0.25">
      <c r="A20" s="731" t="s">
        <v>451</v>
      </c>
      <c r="B20" s="732"/>
      <c r="C20" s="732"/>
      <c r="D20" s="732"/>
      <c r="E20" s="732"/>
      <c r="F20" s="733"/>
    </row>
    <row r="21" spans="1:6" ht="16" thickBot="1" x14ac:dyDescent="0.25">
      <c r="A21" s="711" t="s">
        <v>43</v>
      </c>
      <c r="B21" s="712"/>
      <c r="C21" s="713"/>
      <c r="D21" s="132" t="str">
        <f>D4</f>
        <v>ANNO 1</v>
      </c>
      <c r="E21" s="132" t="str">
        <f t="shared" ref="E21:F21" si="3">E4</f>
        <v>ANNO 2</v>
      </c>
      <c r="F21" s="132" t="str">
        <f t="shared" si="3"/>
        <v>ANNO 3</v>
      </c>
    </row>
    <row r="22" spans="1:6" x14ac:dyDescent="0.2">
      <c r="A22" s="714" t="s">
        <v>452</v>
      </c>
      <c r="B22" s="715"/>
      <c r="C22" s="716"/>
      <c r="D22" s="422">
        <f>S8</f>
        <v>0</v>
      </c>
      <c r="E22" s="422">
        <f t="shared" ref="E22:F22" si="4">T8</f>
        <v>0</v>
      </c>
      <c r="F22" s="422">
        <f t="shared" si="4"/>
        <v>0</v>
      </c>
    </row>
    <row r="23" spans="1:6" x14ac:dyDescent="0.2">
      <c r="A23" s="698" t="s">
        <v>436</v>
      </c>
      <c r="B23" s="699"/>
      <c r="C23" s="700"/>
      <c r="D23" s="424">
        <f>H16</f>
        <v>0</v>
      </c>
      <c r="E23" s="424">
        <f t="shared" ref="E23:F23" si="5">I16</f>
        <v>0</v>
      </c>
      <c r="F23" s="424">
        <f t="shared" si="5"/>
        <v>0</v>
      </c>
    </row>
    <row r="24" spans="1:6" ht="16" thickBot="1" x14ac:dyDescent="0.25">
      <c r="A24" s="701" t="s">
        <v>59</v>
      </c>
      <c r="B24" s="702"/>
      <c r="C24" s="703"/>
      <c r="D24" s="426">
        <f>E16</f>
        <v>0</v>
      </c>
      <c r="E24" s="426">
        <f t="shared" ref="E24:F24" si="6">F16</f>
        <v>0</v>
      </c>
      <c r="F24" s="426">
        <f t="shared" si="6"/>
        <v>0</v>
      </c>
    </row>
  </sheetData>
  <mergeCells count="32">
    <mergeCell ref="O3:U3"/>
    <mergeCell ref="H5:J5"/>
    <mergeCell ref="H6:J6"/>
    <mergeCell ref="H4:J4"/>
    <mergeCell ref="O8:R8"/>
    <mergeCell ref="O4:R4"/>
    <mergeCell ref="O5:R5"/>
    <mergeCell ref="O6:R6"/>
    <mergeCell ref="O7:R7"/>
    <mergeCell ref="A8:C8"/>
    <mergeCell ref="H7:J7"/>
    <mergeCell ref="H8:J8"/>
    <mergeCell ref="A11:G11"/>
    <mergeCell ref="A1:C1"/>
    <mergeCell ref="A6:C6"/>
    <mergeCell ref="A7:C7"/>
    <mergeCell ref="A2:C2"/>
    <mergeCell ref="A4:C4"/>
    <mergeCell ref="A5:C5"/>
    <mergeCell ref="A3:F3"/>
    <mergeCell ref="H11:J11"/>
    <mergeCell ref="H3:M3"/>
    <mergeCell ref="A16:D16"/>
    <mergeCell ref="A12:C12"/>
    <mergeCell ref="A13:C13"/>
    <mergeCell ref="A14:C14"/>
    <mergeCell ref="A15:C15"/>
    <mergeCell ref="A20:F20"/>
    <mergeCell ref="A21:C21"/>
    <mergeCell ref="A22:C22"/>
    <mergeCell ref="A23:C23"/>
    <mergeCell ref="A24:C24"/>
  </mergeCells>
  <hyperlinks>
    <hyperlink ref="A1:C1" location="'INDICE BP'!A1" display="TORNA ALL'INDICE" xr:uid="{00000000-0004-0000-0A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5">
    <tabColor rgb="FFFFFF00"/>
  </sheetPr>
  <dimension ref="A1:I50"/>
  <sheetViews>
    <sheetView zoomScale="120" zoomScaleNormal="120" workbookViewId="0">
      <selection activeCell="F5" sqref="D5:F10"/>
    </sheetView>
  </sheetViews>
  <sheetFormatPr baseColWidth="10" defaultColWidth="9.1640625" defaultRowHeight="15" x14ac:dyDescent="0.2"/>
  <cols>
    <col min="1" max="1" width="52.5" style="138" bestFit="1" customWidth="1"/>
    <col min="2" max="4" width="12.6640625" style="138" bestFit="1" customWidth="1"/>
    <col min="5" max="5" width="9.1640625" style="138"/>
    <col min="6" max="6" width="44.1640625" style="138" bestFit="1" customWidth="1"/>
    <col min="7" max="7" width="11.5" style="138" bestFit="1" customWidth="1"/>
    <col min="8" max="9" width="8.33203125" style="138" bestFit="1" customWidth="1"/>
    <col min="10" max="16384" width="9.1640625" style="138"/>
  </cols>
  <sheetData>
    <row r="1" spans="1:9" ht="24" x14ac:dyDescent="0.2">
      <c r="A1" s="195" t="s">
        <v>388</v>
      </c>
      <c r="B1" s="136"/>
      <c r="C1" s="137"/>
      <c r="D1" s="137"/>
      <c r="E1" s="137"/>
      <c r="F1" s="137"/>
      <c r="G1" s="137"/>
      <c r="H1" s="137"/>
      <c r="I1" s="137"/>
    </row>
    <row r="2" spans="1:9" x14ac:dyDescent="0.2">
      <c r="A2" s="139"/>
      <c r="B2" s="140"/>
      <c r="C2" s="141"/>
      <c r="D2" s="141"/>
      <c r="E2" s="137"/>
      <c r="F2" s="137"/>
      <c r="G2" s="137"/>
      <c r="H2" s="137"/>
      <c r="I2" s="137"/>
    </row>
    <row r="3" spans="1:9" ht="16" thickBot="1" x14ac:dyDescent="0.25">
      <c r="A3" s="142"/>
      <c r="B3" s="141"/>
      <c r="C3" s="141"/>
      <c r="D3" s="141"/>
      <c r="E3" s="137"/>
      <c r="F3" s="137"/>
      <c r="G3" s="137"/>
      <c r="H3" s="137"/>
      <c r="I3" s="137"/>
    </row>
    <row r="4" spans="1:9" ht="16" thickBot="1" x14ac:dyDescent="0.25">
      <c r="A4" s="741" t="s">
        <v>450</v>
      </c>
      <c r="B4" s="742"/>
      <c r="C4" s="142"/>
      <c r="D4" s="142"/>
      <c r="E4" s="137"/>
      <c r="F4" s="743" t="s">
        <v>453</v>
      </c>
      <c r="G4" s="744"/>
      <c r="H4" s="142"/>
      <c r="I4" s="142"/>
    </row>
    <row r="5" spans="1:9" x14ac:dyDescent="0.2">
      <c r="A5" s="143" t="s">
        <v>61</v>
      </c>
      <c r="B5" s="538">
        <v>0</v>
      </c>
      <c r="C5" s="142"/>
      <c r="D5" s="142"/>
      <c r="E5" s="137"/>
      <c r="F5" s="144" t="str">
        <f>A5</f>
        <v>Retribuzione lorda annuale per addetto</v>
      </c>
      <c r="G5" s="538">
        <v>0</v>
      </c>
      <c r="H5" s="142"/>
      <c r="I5" s="142"/>
    </row>
    <row r="6" spans="1:9" x14ac:dyDescent="0.2">
      <c r="A6" s="143" t="s">
        <v>387</v>
      </c>
      <c r="B6" s="539">
        <v>0</v>
      </c>
      <c r="C6" s="142"/>
      <c r="D6" s="142"/>
      <c r="E6" s="137"/>
      <c r="F6" s="143" t="s">
        <v>387</v>
      </c>
      <c r="G6" s="539">
        <v>0</v>
      </c>
      <c r="H6" s="142"/>
      <c r="I6" s="142"/>
    </row>
    <row r="7" spans="1:9" ht="16" thickBot="1" x14ac:dyDescent="0.25">
      <c r="A7" s="144" t="s">
        <v>62</v>
      </c>
      <c r="B7" s="443">
        <f>IFERROR(B5/(B6+0.5),0)</f>
        <v>0</v>
      </c>
      <c r="C7" s="142"/>
      <c r="D7" s="142"/>
      <c r="E7" s="137"/>
      <c r="F7" s="144" t="str">
        <f t="shared" ref="F7" si="0">A7</f>
        <v>quota TFR per addetto annua</v>
      </c>
      <c r="G7" s="444">
        <f>IFERROR((G5/(G6+0.5)),0)</f>
        <v>0</v>
      </c>
      <c r="H7" s="142"/>
      <c r="I7" s="142"/>
    </row>
    <row r="8" spans="1:9" s="147" customFormat="1" ht="12.75" customHeight="1" thickBot="1" x14ac:dyDescent="0.25">
      <c r="A8" s="745" t="s">
        <v>63</v>
      </c>
      <c r="B8" s="145" t="s">
        <v>24</v>
      </c>
      <c r="C8" s="145" t="s">
        <v>25</v>
      </c>
      <c r="D8" s="145" t="s">
        <v>143</v>
      </c>
      <c r="E8" s="146"/>
      <c r="F8" s="745" t="s">
        <v>63</v>
      </c>
      <c r="G8" s="145" t="str">
        <f>B8</f>
        <v>ANNO 1</v>
      </c>
      <c r="H8" s="145" t="str">
        <f>C8</f>
        <v>ANNO 2</v>
      </c>
      <c r="I8" s="145" t="str">
        <f>D8</f>
        <v>ANNO 3</v>
      </c>
    </row>
    <row r="9" spans="1:9" ht="16" thickBot="1" x14ac:dyDescent="0.25">
      <c r="A9" s="746"/>
      <c r="B9" s="540">
        <v>0</v>
      </c>
      <c r="C9" s="540">
        <v>0</v>
      </c>
      <c r="D9" s="540">
        <v>0</v>
      </c>
      <c r="E9" s="137"/>
      <c r="F9" s="746"/>
      <c r="G9" s="540">
        <v>0</v>
      </c>
      <c r="H9" s="540">
        <v>0</v>
      </c>
      <c r="I9" s="540">
        <v>0</v>
      </c>
    </row>
    <row r="11" spans="1:9" ht="16" thickBot="1" x14ac:dyDescent="0.25">
      <c r="A11" s="142"/>
      <c r="B11" s="141"/>
      <c r="C11" s="142"/>
      <c r="D11" s="142"/>
      <c r="E11" s="137"/>
      <c r="F11" s="137"/>
      <c r="G11" s="137"/>
      <c r="H11" s="137"/>
      <c r="I11" s="137"/>
    </row>
    <row r="12" spans="1:9" ht="16" thickBot="1" x14ac:dyDescent="0.25">
      <c r="A12" s="743" t="s">
        <v>454</v>
      </c>
      <c r="B12" s="744"/>
      <c r="C12" s="142"/>
      <c r="D12" s="142"/>
      <c r="E12" s="137"/>
      <c r="F12" s="743" t="s">
        <v>455</v>
      </c>
      <c r="G12" s="744"/>
      <c r="H12" s="142"/>
      <c r="I12" s="142"/>
    </row>
    <row r="13" spans="1:9" x14ac:dyDescent="0.2">
      <c r="A13" s="144" t="str">
        <f>F5</f>
        <v>Retribuzione lorda annuale per addetto</v>
      </c>
      <c r="B13" s="417">
        <v>0</v>
      </c>
      <c r="C13" s="142"/>
      <c r="D13" s="142"/>
      <c r="E13" s="137"/>
      <c r="F13" s="144" t="str">
        <f>A13</f>
        <v>Retribuzione lorda annuale per addetto</v>
      </c>
      <c r="G13" s="417">
        <v>0</v>
      </c>
      <c r="H13" s="142"/>
      <c r="I13" s="142"/>
    </row>
    <row r="14" spans="1:9" x14ac:dyDescent="0.2">
      <c r="A14" s="143" t="s">
        <v>387</v>
      </c>
      <c r="B14" s="153">
        <v>0</v>
      </c>
      <c r="C14" s="142"/>
      <c r="D14" s="142"/>
      <c r="E14" s="137"/>
      <c r="F14" s="144" t="str">
        <f t="shared" ref="F14:F15" si="1">A14</f>
        <v>Numero mensilità</v>
      </c>
      <c r="G14" s="418">
        <v>0</v>
      </c>
      <c r="H14" s="142"/>
      <c r="I14" s="142"/>
    </row>
    <row r="15" spans="1:9" ht="16" thickBot="1" x14ac:dyDescent="0.25">
      <c r="A15" s="144" t="str">
        <f>F7</f>
        <v>quota TFR per addetto annua</v>
      </c>
      <c r="B15" s="444">
        <f>IFERROR((B13/(B14+0.5)),0)</f>
        <v>0</v>
      </c>
      <c r="C15" s="142"/>
      <c r="D15" s="142"/>
      <c r="E15" s="137"/>
      <c r="F15" s="144" t="str">
        <f t="shared" si="1"/>
        <v>quota TFR per addetto annua</v>
      </c>
      <c r="G15" s="444">
        <f>IFERROR(G13/(G14+0.5),0)</f>
        <v>0</v>
      </c>
      <c r="H15" s="142"/>
      <c r="I15" s="142"/>
    </row>
    <row r="16" spans="1:9" s="147" customFormat="1" ht="16" thickBot="1" x14ac:dyDescent="0.25">
      <c r="A16" s="745" t="s">
        <v>63</v>
      </c>
      <c r="B16" s="145" t="str">
        <f>G8</f>
        <v>ANNO 1</v>
      </c>
      <c r="C16" s="145" t="str">
        <f>H8</f>
        <v>ANNO 2</v>
      </c>
      <c r="D16" s="145" t="str">
        <f>I8</f>
        <v>ANNO 3</v>
      </c>
      <c r="E16" s="146"/>
      <c r="F16" s="745" t="s">
        <v>63</v>
      </c>
      <c r="G16" s="145" t="str">
        <f>B16</f>
        <v>ANNO 1</v>
      </c>
      <c r="H16" s="145" t="str">
        <f>C16</f>
        <v>ANNO 2</v>
      </c>
      <c r="I16" s="145" t="str">
        <f>D16</f>
        <v>ANNO 3</v>
      </c>
    </row>
    <row r="17" spans="1:9" ht="16" thickBot="1" x14ac:dyDescent="0.25">
      <c r="A17" s="746"/>
      <c r="B17" s="540">
        <v>0</v>
      </c>
      <c r="C17" s="540">
        <v>0</v>
      </c>
      <c r="D17" s="540">
        <v>0</v>
      </c>
      <c r="E17" s="137"/>
      <c r="F17" s="746"/>
      <c r="G17" s="540">
        <v>0</v>
      </c>
      <c r="H17" s="540">
        <v>0</v>
      </c>
      <c r="I17" s="540">
        <v>0</v>
      </c>
    </row>
    <row r="18" spans="1:9" x14ac:dyDescent="0.2">
      <c r="A18" s="142"/>
      <c r="B18" s="141"/>
      <c r="C18" s="142"/>
      <c r="D18" s="142"/>
      <c r="E18" s="137"/>
      <c r="F18" s="137"/>
      <c r="G18" s="137"/>
      <c r="H18" s="137"/>
      <c r="I18" s="137"/>
    </row>
    <row r="19" spans="1:9" ht="16" thickBot="1" x14ac:dyDescent="0.25">
      <c r="A19" s="137"/>
      <c r="B19" s="137"/>
      <c r="C19" s="137"/>
      <c r="D19" s="137"/>
      <c r="E19" s="137"/>
      <c r="F19" s="137"/>
      <c r="G19" s="137"/>
      <c r="H19" s="137"/>
      <c r="I19" s="137"/>
    </row>
    <row r="20" spans="1:9" ht="16" thickBot="1" x14ac:dyDescent="0.25">
      <c r="A20" s="743" t="s">
        <v>458</v>
      </c>
      <c r="B20" s="744"/>
      <c r="C20" s="142"/>
      <c r="D20" s="142"/>
      <c r="E20" s="137"/>
      <c r="F20" s="157" t="s">
        <v>456</v>
      </c>
      <c r="G20" s="158"/>
      <c r="H20" s="142"/>
      <c r="I20" s="142"/>
    </row>
    <row r="21" spans="1:9" x14ac:dyDescent="0.2">
      <c r="A21" s="144" t="str">
        <f>A13</f>
        <v>Retribuzione lorda annuale per addetto</v>
      </c>
      <c r="B21" s="417">
        <v>0</v>
      </c>
      <c r="C21" s="142"/>
      <c r="D21" s="142"/>
      <c r="E21" s="137"/>
      <c r="F21" s="144" t="str">
        <f>A21</f>
        <v>Retribuzione lorda annuale per addetto</v>
      </c>
      <c r="G21" s="538">
        <v>0</v>
      </c>
      <c r="H21" s="142"/>
      <c r="I21" s="142"/>
    </row>
    <row r="22" spans="1:9" x14ac:dyDescent="0.2">
      <c r="A22" s="144" t="str">
        <f>A14</f>
        <v>Numero mensilità</v>
      </c>
      <c r="B22" s="418">
        <v>0</v>
      </c>
      <c r="C22" s="142"/>
      <c r="D22" s="142"/>
      <c r="E22" s="137"/>
      <c r="F22" s="144" t="str">
        <f t="shared" ref="F22:F23" si="2">A22</f>
        <v>Numero mensilità</v>
      </c>
      <c r="G22" s="543">
        <v>0</v>
      </c>
      <c r="H22" s="142"/>
      <c r="I22" s="142"/>
    </row>
    <row r="23" spans="1:9" ht="16" thickBot="1" x14ac:dyDescent="0.25">
      <c r="A23" s="144" t="str">
        <f>A15</f>
        <v>quota TFR per addetto annua</v>
      </c>
      <c r="B23" s="444">
        <f>IFERROR(B21/(B22+0.5),0)</f>
        <v>0</v>
      </c>
      <c r="C23" s="142"/>
      <c r="D23" s="142"/>
      <c r="E23" s="137"/>
      <c r="F23" s="144" t="str">
        <f t="shared" si="2"/>
        <v>quota TFR per addetto annua</v>
      </c>
      <c r="G23" s="444">
        <f>IFERROR(G21/(G22+0.5),0)</f>
        <v>0</v>
      </c>
      <c r="H23" s="142"/>
      <c r="I23" s="142"/>
    </row>
    <row r="24" spans="1:9" s="147" customFormat="1" ht="16" thickBot="1" x14ac:dyDescent="0.25">
      <c r="A24" s="745" t="s">
        <v>63</v>
      </c>
      <c r="B24" s="145" t="str">
        <f>G16</f>
        <v>ANNO 1</v>
      </c>
      <c r="C24" s="145" t="str">
        <f>H16</f>
        <v>ANNO 2</v>
      </c>
      <c r="D24" s="145" t="str">
        <f>I16</f>
        <v>ANNO 3</v>
      </c>
      <c r="E24" s="146"/>
      <c r="F24" s="745" t="s">
        <v>63</v>
      </c>
      <c r="G24" s="145" t="str">
        <f>B24</f>
        <v>ANNO 1</v>
      </c>
      <c r="H24" s="145" t="str">
        <f>C24</f>
        <v>ANNO 2</v>
      </c>
      <c r="I24" s="145" t="str">
        <f>D24</f>
        <v>ANNO 3</v>
      </c>
    </row>
    <row r="25" spans="1:9" ht="16" thickBot="1" x14ac:dyDescent="0.25">
      <c r="A25" s="746"/>
      <c r="B25" s="540">
        <v>0</v>
      </c>
      <c r="C25" s="540">
        <v>0</v>
      </c>
      <c r="D25" s="540">
        <v>0</v>
      </c>
      <c r="E25" s="137"/>
      <c r="F25" s="746"/>
      <c r="G25" s="540">
        <v>0</v>
      </c>
      <c r="H25" s="540">
        <v>0</v>
      </c>
      <c r="I25" s="540">
        <v>0</v>
      </c>
    </row>
    <row r="26" spans="1:9" x14ac:dyDescent="0.2">
      <c r="A26" s="142"/>
      <c r="B26" s="148"/>
      <c r="C26" s="148"/>
      <c r="D26" s="148"/>
      <c r="E26" s="137"/>
      <c r="F26" s="137"/>
      <c r="G26" s="137"/>
      <c r="H26" s="137"/>
      <c r="I26" s="137"/>
    </row>
    <row r="27" spans="1:9" x14ac:dyDescent="0.2">
      <c r="A27" s="141"/>
      <c r="B27" s="141"/>
      <c r="C27" s="141"/>
      <c r="D27" s="141"/>
      <c r="E27" s="137"/>
      <c r="F27" s="137"/>
      <c r="G27" s="137"/>
      <c r="H27" s="137"/>
      <c r="I27" s="137"/>
    </row>
    <row r="28" spans="1:9" ht="16" thickBot="1" x14ac:dyDescent="0.25">
      <c r="A28" s="740" t="s">
        <v>457</v>
      </c>
      <c r="B28" s="740"/>
      <c r="C28" s="740"/>
      <c r="D28" s="740"/>
      <c r="E28" s="137"/>
      <c r="F28" s="137"/>
      <c r="G28" s="137"/>
      <c r="H28" s="137"/>
      <c r="I28" s="137"/>
    </row>
    <row r="29" spans="1:9" ht="16" thickBot="1" x14ac:dyDescent="0.25">
      <c r="A29" s="149" t="s">
        <v>43</v>
      </c>
      <c r="B29" s="145" t="str">
        <f>B24</f>
        <v>ANNO 1</v>
      </c>
      <c r="C29" s="145" t="str">
        <f t="shared" ref="C29:D29" si="3">C24</f>
        <v>ANNO 2</v>
      </c>
      <c r="D29" s="145" t="str">
        <f t="shared" si="3"/>
        <v>ANNO 3</v>
      </c>
      <c r="E29" s="137"/>
      <c r="F29" s="137"/>
      <c r="G29" s="137"/>
      <c r="H29" s="137"/>
      <c r="I29" s="137"/>
    </row>
    <row r="30" spans="1:9" x14ac:dyDescent="0.2">
      <c r="A30" s="150" t="s">
        <v>64</v>
      </c>
      <c r="B30" s="541">
        <v>0</v>
      </c>
      <c r="C30" s="541">
        <v>0</v>
      </c>
      <c r="D30" s="541">
        <v>0</v>
      </c>
    </row>
    <row r="31" spans="1:9" x14ac:dyDescent="0.2">
      <c r="A31" s="150" t="s">
        <v>65</v>
      </c>
      <c r="B31" s="541">
        <v>0</v>
      </c>
      <c r="C31" s="541">
        <v>0</v>
      </c>
      <c r="D31" s="541">
        <v>0</v>
      </c>
    </row>
    <row r="32" spans="1:9" x14ac:dyDescent="0.2">
      <c r="A32" s="150" t="s">
        <v>66</v>
      </c>
      <c r="B32" s="541">
        <v>0</v>
      </c>
      <c r="C32" s="541">
        <v>0</v>
      </c>
      <c r="D32" s="541">
        <v>0</v>
      </c>
    </row>
    <row r="33" spans="1:4" x14ac:dyDescent="0.2">
      <c r="A33" s="150" t="s">
        <v>67</v>
      </c>
      <c r="B33" s="541">
        <v>0</v>
      </c>
      <c r="C33" s="541">
        <v>0</v>
      </c>
      <c r="D33" s="541">
        <v>0</v>
      </c>
    </row>
    <row r="34" spans="1:4" x14ac:dyDescent="0.2">
      <c r="A34" s="150" t="s">
        <v>68</v>
      </c>
      <c r="B34" s="541">
        <v>0</v>
      </c>
      <c r="C34" s="541">
        <v>0</v>
      </c>
      <c r="D34" s="541">
        <v>0</v>
      </c>
    </row>
    <row r="35" spans="1:4" ht="16" thickBot="1" x14ac:dyDescent="0.25">
      <c r="A35" s="159" t="s">
        <v>69</v>
      </c>
      <c r="B35" s="542">
        <v>0</v>
      </c>
      <c r="C35" s="542">
        <v>0</v>
      </c>
      <c r="D35" s="542">
        <v>0</v>
      </c>
    </row>
    <row r="36" spans="1:4" ht="16" thickBot="1" x14ac:dyDescent="0.25">
      <c r="A36" s="151" t="s">
        <v>47</v>
      </c>
      <c r="B36" s="445">
        <f>SUM(B30:B35)</f>
        <v>0</v>
      </c>
      <c r="C36" s="445">
        <f>SUM(C30:C35)</f>
        <v>0</v>
      </c>
      <c r="D36" s="445">
        <f>SUM(D30:D35)</f>
        <v>0</v>
      </c>
    </row>
    <row r="50" spans="5:5" x14ac:dyDescent="0.2">
      <c r="E50" s="152"/>
    </row>
  </sheetData>
  <mergeCells count="12">
    <mergeCell ref="A28:D28"/>
    <mergeCell ref="A4:B4"/>
    <mergeCell ref="F4:G4"/>
    <mergeCell ref="A12:B12"/>
    <mergeCell ref="F12:G12"/>
    <mergeCell ref="A20:B20"/>
    <mergeCell ref="A8:A9"/>
    <mergeCell ref="F8:F9"/>
    <mergeCell ref="A16:A17"/>
    <mergeCell ref="F16:F17"/>
    <mergeCell ref="A24:A25"/>
    <mergeCell ref="F24:F25"/>
  </mergeCells>
  <hyperlinks>
    <hyperlink ref="A1" location="'INDICE BP'!A1" display="TORNA ALL'INDICE" xr:uid="{00000000-0004-0000-0B00-000000000000}"/>
  </hyperlink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M29"/>
  <sheetViews>
    <sheetView topLeftCell="A12" zoomScale="237" zoomScaleNormal="85" workbookViewId="0">
      <selection activeCell="D18" sqref="D18"/>
    </sheetView>
  </sheetViews>
  <sheetFormatPr baseColWidth="10" defaultColWidth="9.1640625" defaultRowHeight="15" x14ac:dyDescent="0.2"/>
  <cols>
    <col min="1" max="1" width="52.5" style="10" bestFit="1" customWidth="1"/>
    <col min="2" max="2" width="18.5" style="10" bestFit="1" customWidth="1"/>
    <col min="3" max="3" width="32.5" style="10" bestFit="1" customWidth="1"/>
    <col min="4" max="4" width="18.5" style="10" bestFit="1" customWidth="1"/>
    <col min="5" max="7" width="9.1640625" style="10"/>
    <col min="8" max="8" width="26.5" style="10" bestFit="1" customWidth="1"/>
    <col min="9" max="9" width="17.1640625" style="10" bestFit="1" customWidth="1"/>
    <col min="10" max="16384" width="9.1640625" style="10"/>
  </cols>
  <sheetData>
    <row r="1" spans="1:4" ht="24" x14ac:dyDescent="0.3">
      <c r="A1" s="66" t="s">
        <v>388</v>
      </c>
      <c r="B1" s="164"/>
      <c r="C1" s="164"/>
      <c r="D1" s="116"/>
    </row>
    <row r="2" spans="1:4" ht="16" thickBot="1" x14ac:dyDescent="0.25"/>
    <row r="3" spans="1:4" ht="16" thickBot="1" x14ac:dyDescent="0.25">
      <c r="A3" s="20" t="s">
        <v>70</v>
      </c>
      <c r="B3" s="134" t="str">
        <f>'13. ELABORATO MAGAZZINO'!B20</f>
        <v>ANNO 1</v>
      </c>
      <c r="C3" s="134" t="str">
        <f>'13. ELABORATO MAGAZZINO'!C20</f>
        <v>ANNO 2</v>
      </c>
      <c r="D3" s="134" t="str">
        <f>'13. ELABORATO MAGAZZINO'!D20</f>
        <v>ANNO 3</v>
      </c>
    </row>
    <row r="4" spans="1:4" ht="16" thickBot="1" x14ac:dyDescent="0.25">
      <c r="A4" s="165" t="s">
        <v>26</v>
      </c>
      <c r="B4" s="166">
        <f>'2. IMMOBILIZZAZIONI'!C24</f>
        <v>0</v>
      </c>
      <c r="C4" s="166">
        <f>'2. IMMOBILIZZAZIONI'!D24</f>
        <v>0</v>
      </c>
      <c r="D4" s="166">
        <f>'2. IMMOBILIZZAZIONI'!E24</f>
        <v>0</v>
      </c>
    </row>
    <row r="5" spans="1:4" ht="16" thickBot="1" x14ac:dyDescent="0.25">
      <c r="A5" s="173" t="s">
        <v>71</v>
      </c>
      <c r="B5" s="174">
        <f>B4</f>
        <v>0</v>
      </c>
      <c r="C5" s="174">
        <f t="shared" ref="C5:D5" si="0">C4</f>
        <v>0</v>
      </c>
      <c r="D5" s="174">
        <f t="shared" si="0"/>
        <v>0</v>
      </c>
    </row>
    <row r="6" spans="1:4" ht="16" thickBot="1" x14ac:dyDescent="0.25">
      <c r="A6" s="7"/>
      <c r="B6" s="21"/>
      <c r="C6" s="21"/>
      <c r="D6" s="21"/>
    </row>
    <row r="7" spans="1:4" ht="16" thickBot="1" x14ac:dyDescent="0.25">
      <c r="A7" s="20" t="s">
        <v>72</v>
      </c>
      <c r="B7" s="175" t="str">
        <f>B3</f>
        <v>ANNO 1</v>
      </c>
      <c r="C7" s="175" t="str">
        <f>C3</f>
        <v>ANNO 2</v>
      </c>
      <c r="D7" s="175" t="str">
        <f>D3</f>
        <v>ANNO 3</v>
      </c>
    </row>
    <row r="8" spans="1:4" x14ac:dyDescent="0.2">
      <c r="A8" s="167" t="s">
        <v>73</v>
      </c>
      <c r="B8" s="168">
        <f>1%*'3. VENDITE'!D27</f>
        <v>0</v>
      </c>
      <c r="C8" s="168">
        <f>0.2%*'3. VENDITE'!E27</f>
        <v>0</v>
      </c>
      <c r="D8" s="168">
        <f>0.2%*'3. VENDITE'!F27</f>
        <v>0</v>
      </c>
    </row>
    <row r="9" spans="1:4" x14ac:dyDescent="0.2">
      <c r="A9" s="135" t="s">
        <v>74</v>
      </c>
      <c r="B9" s="168">
        <f>'3. VENDITE'!D28</f>
        <v>0</v>
      </c>
      <c r="C9" s="168">
        <f>'3. VENDITE'!E28</f>
        <v>0</v>
      </c>
      <c r="D9" s="168">
        <f>'3. VENDITE'!F28</f>
        <v>0</v>
      </c>
    </row>
    <row r="10" spans="1:4" x14ac:dyDescent="0.2">
      <c r="A10" s="135" t="s">
        <v>75</v>
      </c>
      <c r="B10" s="168">
        <f>'13. ELABORATO MAGAZZINO'!B22+'13. ELABORATO MAGAZZINO'!B25</f>
        <v>0</v>
      </c>
      <c r="C10" s="168">
        <f>'13. ELABORATO MAGAZZINO'!C22+'13. ELABORATO MAGAZZINO'!C25</f>
        <v>0</v>
      </c>
      <c r="D10" s="168">
        <f>'13. ELABORATO MAGAZZINO'!D22+'13. ELABORATO MAGAZZINO'!D25</f>
        <v>0</v>
      </c>
    </row>
    <row r="11" spans="1:4" ht="16" thickBot="1" x14ac:dyDescent="0.25">
      <c r="A11" s="167" t="s">
        <v>76</v>
      </c>
      <c r="B11" s="168">
        <f>'19. SP ANNUALE + INDICI'!B78</f>
        <v>0</v>
      </c>
      <c r="C11" s="168">
        <f>'19. SP ANNUALE + INDICI'!C78</f>
        <v>0</v>
      </c>
      <c r="D11" s="168">
        <f>'19. SP ANNUALE + INDICI'!D78</f>
        <v>0</v>
      </c>
    </row>
    <row r="12" spans="1:4" ht="16" thickBot="1" x14ac:dyDescent="0.25">
      <c r="A12" s="173" t="s">
        <v>77</v>
      </c>
      <c r="B12" s="176">
        <f>SUM(B8:B10)-B11</f>
        <v>0</v>
      </c>
      <c r="C12" s="176">
        <f t="shared" ref="C12:D12" si="1">SUM(C8:C10)-C11</f>
        <v>0</v>
      </c>
      <c r="D12" s="176">
        <f t="shared" si="1"/>
        <v>0</v>
      </c>
    </row>
    <row r="13" spans="1:4" ht="16" thickBot="1" x14ac:dyDescent="0.25">
      <c r="A13" s="7"/>
      <c r="B13" s="168"/>
      <c r="C13" s="168"/>
      <c r="D13" s="168"/>
    </row>
    <row r="14" spans="1:4" ht="16" thickBot="1" x14ac:dyDescent="0.25">
      <c r="A14" s="173" t="s">
        <v>78</v>
      </c>
      <c r="B14" s="176">
        <f>B5+B12</f>
        <v>0</v>
      </c>
      <c r="C14" s="176">
        <f t="shared" ref="C14:D14" si="2">C5+C12</f>
        <v>0</v>
      </c>
      <c r="D14" s="176">
        <f t="shared" si="2"/>
        <v>0</v>
      </c>
    </row>
    <row r="16" spans="1:4" ht="16" thickBot="1" x14ac:dyDescent="0.25"/>
    <row r="17" spans="1:13" ht="16" thickBot="1" x14ac:dyDescent="0.25">
      <c r="A17" s="751" t="s">
        <v>79</v>
      </c>
      <c r="B17" s="752"/>
      <c r="C17" s="752"/>
      <c r="D17" s="753"/>
      <c r="G17" s="754" t="s">
        <v>80</v>
      </c>
      <c r="H17" s="755"/>
      <c r="I17" s="756"/>
    </row>
    <row r="18" spans="1:13" x14ac:dyDescent="0.2">
      <c r="A18" s="177" t="s">
        <v>71</v>
      </c>
      <c r="B18" s="180">
        <f>B5</f>
        <v>0</v>
      </c>
      <c r="C18" s="183" t="s">
        <v>81</v>
      </c>
      <c r="D18" s="186">
        <v>0</v>
      </c>
      <c r="G18" s="757" t="s">
        <v>82</v>
      </c>
      <c r="H18" s="758"/>
      <c r="I18" s="194">
        <f>D19</f>
        <v>0</v>
      </c>
    </row>
    <row r="19" spans="1:13" ht="44.25" customHeight="1" x14ac:dyDescent="0.2">
      <c r="A19" s="178" t="s">
        <v>77</v>
      </c>
      <c r="B19" s="181">
        <f>B12</f>
        <v>0</v>
      </c>
      <c r="C19" s="184" t="s">
        <v>84</v>
      </c>
      <c r="D19" s="187">
        <v>0</v>
      </c>
      <c r="G19" s="747" t="s">
        <v>83</v>
      </c>
      <c r="H19" s="748"/>
      <c r="I19" s="160">
        <v>0</v>
      </c>
    </row>
    <row r="20" spans="1:13" ht="16" thickBot="1" x14ac:dyDescent="0.25">
      <c r="A20" s="179"/>
      <c r="B20" s="182"/>
      <c r="C20" s="185" t="s">
        <v>86</v>
      </c>
      <c r="D20" s="188">
        <f>B18+B19-D18-D19</f>
        <v>0</v>
      </c>
      <c r="G20" s="747" t="s">
        <v>85</v>
      </c>
      <c r="H20" s="748"/>
      <c r="I20" s="161">
        <v>0</v>
      </c>
    </row>
    <row r="21" spans="1:13" ht="16" thickBot="1" x14ac:dyDescent="0.25">
      <c r="A21" s="189" t="s">
        <v>78</v>
      </c>
      <c r="B21" s="190">
        <f>B18+B19</f>
        <v>0</v>
      </c>
      <c r="C21" s="189" t="s">
        <v>89</v>
      </c>
      <c r="D21" s="191">
        <f>SUM(D18:D20)</f>
        <v>0</v>
      </c>
      <c r="G21" s="747" t="s">
        <v>87</v>
      </c>
      <c r="H21" s="748"/>
      <c r="I21" s="162">
        <v>0</v>
      </c>
      <c r="J21" s="192" t="s">
        <v>88</v>
      </c>
      <c r="K21" s="192"/>
      <c r="L21" s="192"/>
      <c r="M21" s="192"/>
    </row>
    <row r="22" spans="1:13" ht="16" thickBot="1" x14ac:dyDescent="0.25">
      <c r="G22" s="749" t="s">
        <v>90</v>
      </c>
      <c r="H22" s="750"/>
      <c r="I22" s="163">
        <v>44927</v>
      </c>
      <c r="J22" s="193" t="s">
        <v>91</v>
      </c>
      <c r="K22" s="192"/>
      <c r="L22" s="192"/>
      <c r="M22" s="192"/>
    </row>
    <row r="24" spans="1:13" ht="16" thickBot="1" x14ac:dyDescent="0.25"/>
    <row r="25" spans="1:13" ht="16" thickBot="1" x14ac:dyDescent="0.25">
      <c r="A25" s="9" t="s">
        <v>459</v>
      </c>
      <c r="B25" s="169" t="str">
        <f>B3</f>
        <v>ANNO 1</v>
      </c>
      <c r="C25" s="169" t="str">
        <f>C3</f>
        <v>ANNO 2</v>
      </c>
      <c r="D25" s="169" t="str">
        <f>D3</f>
        <v>ANNO 3</v>
      </c>
    </row>
    <row r="26" spans="1:13" x14ac:dyDescent="0.2">
      <c r="A26" s="170" t="s">
        <v>93</v>
      </c>
      <c r="B26" s="196">
        <v>0</v>
      </c>
      <c r="C26" s="196">
        <v>0</v>
      </c>
      <c r="D26" s="196">
        <v>0</v>
      </c>
    </row>
    <row r="27" spans="1:13" ht="16" thickBot="1" x14ac:dyDescent="0.25">
      <c r="A27" s="171" t="s">
        <v>94</v>
      </c>
      <c r="B27" s="530">
        <v>0</v>
      </c>
      <c r="C27" s="530">
        <v>0</v>
      </c>
      <c r="D27" s="530">
        <v>0</v>
      </c>
    </row>
    <row r="29" spans="1:13" x14ac:dyDescent="0.2">
      <c r="B29" s="172"/>
    </row>
  </sheetData>
  <mergeCells count="7">
    <mergeCell ref="G20:H20"/>
    <mergeCell ref="G21:H21"/>
    <mergeCell ref="G22:H22"/>
    <mergeCell ref="A17:D17"/>
    <mergeCell ref="G17:I17"/>
    <mergeCell ref="G18:H18"/>
    <mergeCell ref="G19:H19"/>
  </mergeCells>
  <hyperlinks>
    <hyperlink ref="A1:C1" location="'1. INDICE BP'!A1" display="INDICE" xr:uid="{00000000-0004-0000-0C00-000000000000}"/>
    <hyperlink ref="A1" location="'INDICE BP'!A1" display="TORNA ALL'INDICE" xr:uid="{C365F999-B120-4199-B815-8695C8B07E44}"/>
  </hyperlinks>
  <pageMargins left="0.7" right="0.7" top="0.75" bottom="0.75" header="0.3" footer="0.3"/>
  <pageSetup paperSize="9" orientation="portrait" horizontalDpi="4294967293" verticalDpi="12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3">
    <tabColor rgb="FF00B0F0"/>
  </sheetPr>
  <dimension ref="A1:M59"/>
  <sheetViews>
    <sheetView topLeftCell="A30" zoomScale="84" zoomScaleNormal="50" workbookViewId="0">
      <selection activeCell="D63" sqref="D63"/>
    </sheetView>
  </sheetViews>
  <sheetFormatPr baseColWidth="10" defaultColWidth="9.1640625" defaultRowHeight="24" x14ac:dyDescent="0.3"/>
  <cols>
    <col min="1" max="1" width="18.1640625" style="26" customWidth="1"/>
    <col min="2" max="2" width="25" style="26" customWidth="1"/>
    <col min="3" max="3" width="9.1640625" style="26"/>
    <col min="4" max="5" width="19.6640625" style="26" bestFit="1" customWidth="1"/>
    <col min="6" max="6" width="17" style="26" bestFit="1" customWidth="1"/>
    <col min="7" max="7" width="9.1640625" style="26"/>
    <col min="8" max="8" width="16" style="26" customWidth="1"/>
    <col min="9" max="9" width="19.5" style="26" customWidth="1"/>
    <col min="10" max="10" width="19.83203125" style="26" customWidth="1"/>
    <col min="11" max="13" width="16.1640625" style="26" bestFit="1" customWidth="1"/>
    <col min="14" max="16384" width="9.1640625" style="26"/>
  </cols>
  <sheetData>
    <row r="1" spans="1:13" x14ac:dyDescent="0.3">
      <c r="A1" s="621" t="s">
        <v>388</v>
      </c>
      <c r="B1" s="621"/>
      <c r="C1" s="621"/>
      <c r="D1" s="766"/>
      <c r="E1" s="766"/>
      <c r="F1" s="766"/>
    </row>
    <row r="3" spans="1:13" ht="25" thickBot="1" x14ac:dyDescent="0.35"/>
    <row r="4" spans="1:13" ht="25" thickBot="1" x14ac:dyDescent="0.35">
      <c r="A4" s="763" t="s">
        <v>461</v>
      </c>
      <c r="B4" s="764"/>
      <c r="C4" s="764"/>
      <c r="D4" s="764"/>
      <c r="E4" s="764"/>
      <c r="F4" s="765"/>
      <c r="H4" s="763" t="s">
        <v>462</v>
      </c>
      <c r="I4" s="764"/>
      <c r="J4" s="764"/>
      <c r="K4" s="764"/>
      <c r="L4" s="764"/>
      <c r="M4" s="765"/>
    </row>
    <row r="5" spans="1:13" ht="25" thickBot="1" x14ac:dyDescent="0.35">
      <c r="A5" s="603" t="s">
        <v>27</v>
      </c>
      <c r="B5" s="610"/>
      <c r="C5" s="604"/>
      <c r="D5" s="459" t="str">
        <f>'9. COSTO PERSONALE'!B8</f>
        <v>ANNO 1</v>
      </c>
      <c r="E5" s="459" t="str">
        <f>'9. COSTO PERSONALE'!C8</f>
        <v>ANNO 2</v>
      </c>
      <c r="F5" s="459" t="str">
        <f>'9. COSTO PERSONALE'!D8</f>
        <v>ANNO 3</v>
      </c>
      <c r="H5" s="603" t="s">
        <v>27</v>
      </c>
      <c r="I5" s="610"/>
      <c r="J5" s="604"/>
      <c r="K5" s="114" t="str">
        <f>D5</f>
        <v>ANNO 1</v>
      </c>
      <c r="L5" s="114" t="str">
        <f>E5</f>
        <v>ANNO 2</v>
      </c>
      <c r="M5" s="114" t="str">
        <f>F5</f>
        <v>ANNO 3</v>
      </c>
    </row>
    <row r="6" spans="1:13" ht="25" thickBot="1" x14ac:dyDescent="0.35">
      <c r="A6" s="625" t="str">
        <f>'2. IMMOBILIZZAZIONI'!A5</f>
        <v>Immobilizzazione immateriale 1</v>
      </c>
      <c r="B6" s="626"/>
      <c r="C6" s="626"/>
      <c r="D6" s="458">
        <f>'2. IMMOBILIZZAZIONI'!C5*'2. IMMOBILIZZAZIONI'!B5</f>
        <v>0</v>
      </c>
      <c r="E6" s="458">
        <f>'2. IMMOBILIZZAZIONI'!D5*'2. IMMOBILIZZAZIONI'!B5+'2. IMMOBILIZZAZIONI'!C5*'2. IMMOBILIZZAZIONI'!B5</f>
        <v>0</v>
      </c>
      <c r="F6" s="458">
        <f>'2. IMMOBILIZZAZIONI'!E5*'2. IMMOBILIZZAZIONI'!B5+'2. IMMOBILIZZAZIONI'!D5*'2. IMMOBILIZZAZIONI'!B5+'2. IMMOBILIZZAZIONI'!C5*'2. IMMOBILIZZAZIONI'!B5</f>
        <v>0</v>
      </c>
      <c r="H6" s="625" t="str">
        <f t="shared" ref="H6:H29" si="0">A6</f>
        <v>Immobilizzazione immateriale 1</v>
      </c>
      <c r="I6" s="626"/>
      <c r="J6" s="605"/>
      <c r="K6" s="454">
        <f>D6</f>
        <v>0</v>
      </c>
      <c r="L6" s="454">
        <f>K6+E6</f>
        <v>0</v>
      </c>
      <c r="M6" s="454">
        <f>L6+F6</f>
        <v>0</v>
      </c>
    </row>
    <row r="7" spans="1:13" ht="25" thickBot="1" x14ac:dyDescent="0.35">
      <c r="A7" s="625" t="str">
        <f>'2. IMMOBILIZZAZIONI'!A6</f>
        <v>Immobilizzazione immateriale 2</v>
      </c>
      <c r="B7" s="626"/>
      <c r="C7" s="626"/>
      <c r="D7" s="454">
        <f>'2. IMMOBILIZZAZIONI'!C6*'2. IMMOBILIZZAZIONI'!B6</f>
        <v>0</v>
      </c>
      <c r="E7" s="454">
        <f>'2. IMMOBILIZZAZIONI'!D6*'2. IMMOBILIZZAZIONI'!B6+'2. IMMOBILIZZAZIONI'!C6*'2. IMMOBILIZZAZIONI'!B6</f>
        <v>0</v>
      </c>
      <c r="F7" s="454">
        <f>'2. IMMOBILIZZAZIONI'!E6*'2. IMMOBILIZZAZIONI'!B6+'2. IMMOBILIZZAZIONI'!D6*'2. IMMOBILIZZAZIONI'!B6+'2. IMMOBILIZZAZIONI'!C6*'2. IMMOBILIZZAZIONI'!B6</f>
        <v>0</v>
      </c>
      <c r="H7" s="625" t="str">
        <f t="shared" si="0"/>
        <v>Immobilizzazione immateriale 2</v>
      </c>
      <c r="I7" s="626"/>
      <c r="J7" s="605"/>
      <c r="K7" s="454">
        <f t="shared" ref="K7:K29" si="1">D7</f>
        <v>0</v>
      </c>
      <c r="L7" s="454">
        <f t="shared" ref="L7:L29" si="2">K7+E7</f>
        <v>0</v>
      </c>
      <c r="M7" s="454">
        <f t="shared" ref="M7:M29" si="3">L7+F7</f>
        <v>0</v>
      </c>
    </row>
    <row r="8" spans="1:13" ht="25" thickBot="1" x14ac:dyDescent="0.35">
      <c r="A8" s="625" t="str">
        <f>'2. IMMOBILIZZAZIONI'!A7</f>
        <v>Immobilizzazione immateriale 3</v>
      </c>
      <c r="B8" s="626"/>
      <c r="C8" s="626"/>
      <c r="D8" s="454">
        <f>'2. IMMOBILIZZAZIONI'!C7*'2. IMMOBILIZZAZIONI'!B7</f>
        <v>0</v>
      </c>
      <c r="E8" s="454">
        <f>'2. IMMOBILIZZAZIONI'!D7*'2. IMMOBILIZZAZIONI'!B7+'2. IMMOBILIZZAZIONI'!C7*'2. IMMOBILIZZAZIONI'!B7</f>
        <v>0</v>
      </c>
      <c r="F8" s="454">
        <f>'2. IMMOBILIZZAZIONI'!E7*'2. IMMOBILIZZAZIONI'!B7+'2. IMMOBILIZZAZIONI'!D7*'2. IMMOBILIZZAZIONI'!B7+'2. IMMOBILIZZAZIONI'!C7*'2. IMMOBILIZZAZIONI'!B7</f>
        <v>0</v>
      </c>
      <c r="H8" s="625" t="str">
        <f t="shared" si="0"/>
        <v>Immobilizzazione immateriale 3</v>
      </c>
      <c r="I8" s="626"/>
      <c r="J8" s="605"/>
      <c r="K8" s="454">
        <f t="shared" si="1"/>
        <v>0</v>
      </c>
      <c r="L8" s="454">
        <f t="shared" si="2"/>
        <v>0</v>
      </c>
      <c r="M8" s="454">
        <f t="shared" si="3"/>
        <v>0</v>
      </c>
    </row>
    <row r="9" spans="1:13" ht="25" thickBot="1" x14ac:dyDescent="0.35">
      <c r="A9" s="625" t="str">
        <f>'2. IMMOBILIZZAZIONI'!A8</f>
        <v>Immobilizzazione immateriale 4</v>
      </c>
      <c r="B9" s="626"/>
      <c r="C9" s="626"/>
      <c r="D9" s="454">
        <f>'2. IMMOBILIZZAZIONI'!C8*'2. IMMOBILIZZAZIONI'!B8</f>
        <v>0</v>
      </c>
      <c r="E9" s="454">
        <f>'2. IMMOBILIZZAZIONI'!D8*'2. IMMOBILIZZAZIONI'!B8+'2. IMMOBILIZZAZIONI'!C8*'2. IMMOBILIZZAZIONI'!B8</f>
        <v>0</v>
      </c>
      <c r="F9" s="454">
        <f>'2. IMMOBILIZZAZIONI'!E8*'2. IMMOBILIZZAZIONI'!B8+'2. IMMOBILIZZAZIONI'!D8*'2. IMMOBILIZZAZIONI'!B8+'2. IMMOBILIZZAZIONI'!C8*'2. IMMOBILIZZAZIONI'!B8</f>
        <v>0</v>
      </c>
      <c r="H9" s="625" t="str">
        <f t="shared" si="0"/>
        <v>Immobilizzazione immateriale 4</v>
      </c>
      <c r="I9" s="626"/>
      <c r="J9" s="605"/>
      <c r="K9" s="454">
        <f t="shared" si="1"/>
        <v>0</v>
      </c>
      <c r="L9" s="454">
        <f t="shared" si="2"/>
        <v>0</v>
      </c>
      <c r="M9" s="454">
        <f t="shared" si="3"/>
        <v>0</v>
      </c>
    </row>
    <row r="10" spans="1:13" ht="25" thickBot="1" x14ac:dyDescent="0.35">
      <c r="A10" s="625" t="str">
        <f>'2. IMMOBILIZZAZIONI'!A9</f>
        <v>Immobilizzazione immateriale 5</v>
      </c>
      <c r="B10" s="626"/>
      <c r="C10" s="626"/>
      <c r="D10" s="454">
        <f>'2. IMMOBILIZZAZIONI'!C9*'2. IMMOBILIZZAZIONI'!B9</f>
        <v>0</v>
      </c>
      <c r="E10" s="454">
        <f>'2. IMMOBILIZZAZIONI'!D9*'2. IMMOBILIZZAZIONI'!B9+'2. IMMOBILIZZAZIONI'!C9*'2. IMMOBILIZZAZIONI'!B9</f>
        <v>0</v>
      </c>
      <c r="F10" s="454">
        <f>'2. IMMOBILIZZAZIONI'!E9*'2. IMMOBILIZZAZIONI'!B9+'2. IMMOBILIZZAZIONI'!D9*'2. IMMOBILIZZAZIONI'!B9+'2. IMMOBILIZZAZIONI'!C9*'2. IMMOBILIZZAZIONI'!B9</f>
        <v>0</v>
      </c>
      <c r="H10" s="625" t="str">
        <f t="shared" si="0"/>
        <v>Immobilizzazione immateriale 5</v>
      </c>
      <c r="I10" s="626"/>
      <c r="J10" s="605"/>
      <c r="K10" s="454">
        <f t="shared" si="1"/>
        <v>0</v>
      </c>
      <c r="L10" s="454">
        <f t="shared" si="2"/>
        <v>0</v>
      </c>
      <c r="M10" s="454">
        <f t="shared" si="3"/>
        <v>0</v>
      </c>
    </row>
    <row r="11" spans="1:13" ht="25" thickBot="1" x14ac:dyDescent="0.35">
      <c r="A11" s="625" t="str">
        <f>'2. IMMOBILIZZAZIONI'!A10</f>
        <v>Immobilizzazione immateriale 6</v>
      </c>
      <c r="B11" s="626"/>
      <c r="C11" s="626"/>
      <c r="D11" s="454">
        <f>'2. IMMOBILIZZAZIONI'!C10*'2. IMMOBILIZZAZIONI'!B10</f>
        <v>0</v>
      </c>
      <c r="E11" s="454">
        <f>'2. IMMOBILIZZAZIONI'!D10*'2. IMMOBILIZZAZIONI'!B10+'2. IMMOBILIZZAZIONI'!C10*'2. IMMOBILIZZAZIONI'!B10</f>
        <v>0</v>
      </c>
      <c r="F11" s="454">
        <f>'2. IMMOBILIZZAZIONI'!E10*'2. IMMOBILIZZAZIONI'!B10+'2. IMMOBILIZZAZIONI'!D10*'2. IMMOBILIZZAZIONI'!B10+'2. IMMOBILIZZAZIONI'!C10*'2. IMMOBILIZZAZIONI'!B10</f>
        <v>0</v>
      </c>
      <c r="H11" s="625" t="str">
        <f t="shared" si="0"/>
        <v>Immobilizzazione immateriale 6</v>
      </c>
      <c r="I11" s="626"/>
      <c r="J11" s="605"/>
      <c r="K11" s="454">
        <f t="shared" si="1"/>
        <v>0</v>
      </c>
      <c r="L11" s="454">
        <f t="shared" si="2"/>
        <v>0</v>
      </c>
      <c r="M11" s="454">
        <f t="shared" si="3"/>
        <v>0</v>
      </c>
    </row>
    <row r="12" spans="1:13" ht="25" thickBot="1" x14ac:dyDescent="0.35">
      <c r="A12" s="625" t="str">
        <f>'2. IMMOBILIZZAZIONI'!A11</f>
        <v>Immobilizzazione immateriale 7</v>
      </c>
      <c r="B12" s="626"/>
      <c r="C12" s="626"/>
      <c r="D12" s="454">
        <f>'2. IMMOBILIZZAZIONI'!C11*'2. IMMOBILIZZAZIONI'!B11</f>
        <v>0</v>
      </c>
      <c r="E12" s="454">
        <f>'2. IMMOBILIZZAZIONI'!D11*'2. IMMOBILIZZAZIONI'!B11+'2. IMMOBILIZZAZIONI'!C11*'2. IMMOBILIZZAZIONI'!B11</f>
        <v>0</v>
      </c>
      <c r="F12" s="454">
        <f>'2. IMMOBILIZZAZIONI'!E11*'2. IMMOBILIZZAZIONI'!B11+'2. IMMOBILIZZAZIONI'!D11*'2. IMMOBILIZZAZIONI'!B11+'2. IMMOBILIZZAZIONI'!C11*'2. IMMOBILIZZAZIONI'!B11</f>
        <v>0</v>
      </c>
      <c r="H12" s="625" t="str">
        <f t="shared" si="0"/>
        <v>Immobilizzazione immateriale 7</v>
      </c>
      <c r="I12" s="626"/>
      <c r="J12" s="605"/>
      <c r="K12" s="454">
        <f t="shared" si="1"/>
        <v>0</v>
      </c>
      <c r="L12" s="454">
        <f t="shared" si="2"/>
        <v>0</v>
      </c>
      <c r="M12" s="454">
        <f t="shared" si="3"/>
        <v>0</v>
      </c>
    </row>
    <row r="13" spans="1:13" ht="25" thickBot="1" x14ac:dyDescent="0.35">
      <c r="A13" s="625" t="str">
        <f>'2. IMMOBILIZZAZIONI'!A12</f>
        <v>Immobilizzazione immateriale 8</v>
      </c>
      <c r="B13" s="626"/>
      <c r="C13" s="626"/>
      <c r="D13" s="454">
        <f>'2. IMMOBILIZZAZIONI'!C12*'2. IMMOBILIZZAZIONI'!B12</f>
        <v>0</v>
      </c>
      <c r="E13" s="454">
        <f>'2. IMMOBILIZZAZIONI'!D12*'2. IMMOBILIZZAZIONI'!B12+'2. IMMOBILIZZAZIONI'!C12*'2. IMMOBILIZZAZIONI'!B12</f>
        <v>0</v>
      </c>
      <c r="F13" s="454">
        <f>'2. IMMOBILIZZAZIONI'!E12*'2. IMMOBILIZZAZIONI'!B12+'2. IMMOBILIZZAZIONI'!D12*'2. IMMOBILIZZAZIONI'!B12+'2. IMMOBILIZZAZIONI'!C12*'2. IMMOBILIZZAZIONI'!B12</f>
        <v>0</v>
      </c>
      <c r="H13" s="625" t="str">
        <f t="shared" si="0"/>
        <v>Immobilizzazione immateriale 8</v>
      </c>
      <c r="I13" s="626"/>
      <c r="J13" s="605"/>
      <c r="K13" s="454">
        <f t="shared" si="1"/>
        <v>0</v>
      </c>
      <c r="L13" s="454">
        <f t="shared" si="2"/>
        <v>0</v>
      </c>
      <c r="M13" s="454">
        <f t="shared" si="3"/>
        <v>0</v>
      </c>
    </row>
    <row r="14" spans="1:13" ht="25" thickBot="1" x14ac:dyDescent="0.35">
      <c r="A14" s="625" t="str">
        <f>'2. IMMOBILIZZAZIONI'!A13</f>
        <v>Immobilizzazione immateriale 9</v>
      </c>
      <c r="B14" s="626"/>
      <c r="C14" s="626"/>
      <c r="D14" s="454">
        <f>'2. IMMOBILIZZAZIONI'!C13*'2. IMMOBILIZZAZIONI'!B13</f>
        <v>0</v>
      </c>
      <c r="E14" s="454">
        <f>'2. IMMOBILIZZAZIONI'!D13*'2. IMMOBILIZZAZIONI'!B13+'2. IMMOBILIZZAZIONI'!C13*'2. IMMOBILIZZAZIONI'!B13</f>
        <v>0</v>
      </c>
      <c r="F14" s="454">
        <f>'2. IMMOBILIZZAZIONI'!E13*'2. IMMOBILIZZAZIONI'!B13+'2. IMMOBILIZZAZIONI'!D13*'2. IMMOBILIZZAZIONI'!B13+'2. IMMOBILIZZAZIONI'!C13*'2. IMMOBILIZZAZIONI'!B13</f>
        <v>0</v>
      </c>
      <c r="H14" s="625" t="str">
        <f t="shared" si="0"/>
        <v>Immobilizzazione immateriale 9</v>
      </c>
      <c r="I14" s="626"/>
      <c r="J14" s="605"/>
      <c r="K14" s="454">
        <f t="shared" si="1"/>
        <v>0</v>
      </c>
      <c r="L14" s="454">
        <f t="shared" si="2"/>
        <v>0</v>
      </c>
      <c r="M14" s="454">
        <f t="shared" si="3"/>
        <v>0</v>
      </c>
    </row>
    <row r="15" spans="1:13" ht="25" thickBot="1" x14ac:dyDescent="0.35">
      <c r="A15" s="625" t="str">
        <f>'2. IMMOBILIZZAZIONI'!A14</f>
        <v>Immobilizzazione immateriale 10</v>
      </c>
      <c r="B15" s="626"/>
      <c r="C15" s="626"/>
      <c r="D15" s="454">
        <f>'2. IMMOBILIZZAZIONI'!C14*'2. IMMOBILIZZAZIONI'!B14</f>
        <v>0</v>
      </c>
      <c r="E15" s="454">
        <f>'2. IMMOBILIZZAZIONI'!D14*'2. IMMOBILIZZAZIONI'!B14+'2. IMMOBILIZZAZIONI'!C14*'2. IMMOBILIZZAZIONI'!B14</f>
        <v>0</v>
      </c>
      <c r="F15" s="454">
        <f>'2. IMMOBILIZZAZIONI'!E14*'2. IMMOBILIZZAZIONI'!B14+'2. IMMOBILIZZAZIONI'!D14*'2. IMMOBILIZZAZIONI'!B14+'2. IMMOBILIZZAZIONI'!C14*'2. IMMOBILIZZAZIONI'!B14</f>
        <v>0</v>
      </c>
      <c r="H15" s="625" t="str">
        <f t="shared" si="0"/>
        <v>Immobilizzazione immateriale 10</v>
      </c>
      <c r="I15" s="626"/>
      <c r="J15" s="605"/>
      <c r="K15" s="454">
        <f t="shared" si="1"/>
        <v>0</v>
      </c>
      <c r="L15" s="454">
        <f t="shared" si="2"/>
        <v>0</v>
      </c>
      <c r="M15" s="454">
        <f t="shared" si="3"/>
        <v>0</v>
      </c>
    </row>
    <row r="16" spans="1:13" ht="25" thickBot="1" x14ac:dyDescent="0.35">
      <c r="A16" s="625" t="str">
        <f>'2. IMMOBILIZZAZIONI'!A15</f>
        <v>Immobilizzazione immateriale 11</v>
      </c>
      <c r="B16" s="626"/>
      <c r="C16" s="626"/>
      <c r="D16" s="454">
        <f>'2. IMMOBILIZZAZIONI'!C15*'2. IMMOBILIZZAZIONI'!B15</f>
        <v>0</v>
      </c>
      <c r="E16" s="454">
        <f>'2. IMMOBILIZZAZIONI'!D15*'2. IMMOBILIZZAZIONI'!B15+'2. IMMOBILIZZAZIONI'!C15*'2. IMMOBILIZZAZIONI'!B15</f>
        <v>0</v>
      </c>
      <c r="F16" s="454">
        <f>'2. IMMOBILIZZAZIONI'!E15*'2. IMMOBILIZZAZIONI'!B15+'2. IMMOBILIZZAZIONI'!D15*'2. IMMOBILIZZAZIONI'!B15+'2. IMMOBILIZZAZIONI'!C15*'2. IMMOBILIZZAZIONI'!B15</f>
        <v>0</v>
      </c>
      <c r="H16" s="625" t="str">
        <f t="shared" si="0"/>
        <v>Immobilizzazione immateriale 11</v>
      </c>
      <c r="I16" s="626"/>
      <c r="J16" s="605"/>
      <c r="K16" s="454">
        <f t="shared" si="1"/>
        <v>0</v>
      </c>
      <c r="L16" s="454">
        <f t="shared" si="2"/>
        <v>0</v>
      </c>
      <c r="M16" s="454">
        <f t="shared" si="3"/>
        <v>0</v>
      </c>
    </row>
    <row r="17" spans="1:13" ht="25" thickBot="1" x14ac:dyDescent="0.35">
      <c r="A17" s="626" t="str">
        <f>'2. IMMOBILIZZAZIONI'!A16</f>
        <v>Immobilizzazione immateriale12</v>
      </c>
      <c r="B17" s="626"/>
      <c r="C17" s="626"/>
      <c r="D17" s="455">
        <f>'2. IMMOBILIZZAZIONI'!C16*'2. IMMOBILIZZAZIONI'!B16</f>
        <v>0</v>
      </c>
      <c r="E17" s="455">
        <f>'2. IMMOBILIZZAZIONI'!D16*'2. IMMOBILIZZAZIONI'!B16+'2. IMMOBILIZZAZIONI'!C16*'2. IMMOBILIZZAZIONI'!B16</f>
        <v>0</v>
      </c>
      <c r="F17" s="455">
        <f>'2. IMMOBILIZZAZIONI'!E16*'2. IMMOBILIZZAZIONI'!B16+'2. IMMOBILIZZAZIONI'!D16*'2. IMMOBILIZZAZIONI'!B16+'2. IMMOBILIZZAZIONI'!C16*'2. IMMOBILIZZAZIONI'!B16</f>
        <v>0</v>
      </c>
      <c r="H17" s="625" t="str">
        <f t="shared" si="0"/>
        <v>Immobilizzazione immateriale12</v>
      </c>
      <c r="I17" s="626"/>
      <c r="J17" s="605"/>
      <c r="K17" s="455">
        <f t="shared" si="1"/>
        <v>0</v>
      </c>
      <c r="L17" s="455">
        <f t="shared" si="2"/>
        <v>0</v>
      </c>
      <c r="M17" s="455">
        <f t="shared" si="3"/>
        <v>0</v>
      </c>
    </row>
    <row r="18" spans="1:13" ht="25" thickBot="1" x14ac:dyDescent="0.35">
      <c r="A18" s="661" t="str">
        <f>'2. IMMOBILIZZAZIONI'!G5</f>
        <v>Immobilizzazione materiale 1</v>
      </c>
      <c r="B18" s="662"/>
      <c r="C18" s="663"/>
      <c r="D18" s="454">
        <f>'2. IMMOBILIZZAZIONI'!I5*'2. IMMOBILIZZAZIONI'!H5</f>
        <v>0</v>
      </c>
      <c r="E18" s="454">
        <f>'2. IMMOBILIZZAZIONI'!J5*'2. IMMOBILIZZAZIONI'!H5+'2. IMMOBILIZZAZIONI'!I5*'2. IMMOBILIZZAZIONI'!H5</f>
        <v>0</v>
      </c>
      <c r="F18" s="454">
        <f>'2. IMMOBILIZZAZIONI'!I5*'2. IMMOBILIZZAZIONI'!H5+'2. IMMOBILIZZAZIONI'!J5*'2. IMMOBILIZZAZIONI'!H5+'2. IMMOBILIZZAZIONI'!K5*'2. IMMOBILIZZAZIONI'!H5</f>
        <v>0</v>
      </c>
      <c r="H18" s="661" t="str">
        <f t="shared" si="0"/>
        <v>Immobilizzazione materiale 1</v>
      </c>
      <c r="I18" s="662"/>
      <c r="J18" s="663"/>
      <c r="K18" s="454">
        <f>D18</f>
        <v>0</v>
      </c>
      <c r="L18" s="454">
        <f>K18+E18</f>
        <v>0</v>
      </c>
      <c r="M18" s="454">
        <f t="shared" si="3"/>
        <v>0</v>
      </c>
    </row>
    <row r="19" spans="1:13" ht="25" thickBot="1" x14ac:dyDescent="0.35">
      <c r="A19" s="760" t="str">
        <f>'2. IMMOBILIZZAZIONI'!G6</f>
        <v>Immobilizzazione materiale 2</v>
      </c>
      <c r="B19" s="761"/>
      <c r="C19" s="762"/>
      <c r="D19" s="454">
        <f>'2. IMMOBILIZZAZIONI'!I6*'2. IMMOBILIZZAZIONI'!H6</f>
        <v>0</v>
      </c>
      <c r="E19" s="454">
        <f>'2. IMMOBILIZZAZIONI'!J6*'2. IMMOBILIZZAZIONI'!H6+'2. IMMOBILIZZAZIONI'!I6*'2. IMMOBILIZZAZIONI'!H6</f>
        <v>0</v>
      </c>
      <c r="F19" s="454">
        <f>'2. IMMOBILIZZAZIONI'!I6*'2. IMMOBILIZZAZIONI'!H6+'2. IMMOBILIZZAZIONI'!J6*'2. IMMOBILIZZAZIONI'!H6+'2. IMMOBILIZZAZIONI'!K6*'2. IMMOBILIZZAZIONI'!H6</f>
        <v>0</v>
      </c>
      <c r="H19" s="625" t="str">
        <f t="shared" si="0"/>
        <v>Immobilizzazione materiale 2</v>
      </c>
      <c r="I19" s="626"/>
      <c r="J19" s="605"/>
      <c r="K19" s="454">
        <f t="shared" si="1"/>
        <v>0</v>
      </c>
      <c r="L19" s="454">
        <f t="shared" si="2"/>
        <v>0</v>
      </c>
      <c r="M19" s="454">
        <f>L19+F19</f>
        <v>0</v>
      </c>
    </row>
    <row r="20" spans="1:13" ht="25" thickBot="1" x14ac:dyDescent="0.35">
      <c r="A20" s="760" t="str">
        <f>'2. IMMOBILIZZAZIONI'!G7</f>
        <v>Immobilizzazione materiale 3</v>
      </c>
      <c r="B20" s="761"/>
      <c r="C20" s="762"/>
      <c r="D20" s="454">
        <f>'2. IMMOBILIZZAZIONI'!I7*'2. IMMOBILIZZAZIONI'!H7</f>
        <v>0</v>
      </c>
      <c r="E20" s="454">
        <f>'2. IMMOBILIZZAZIONI'!J7*'2. IMMOBILIZZAZIONI'!H7+'2. IMMOBILIZZAZIONI'!I7*'2. IMMOBILIZZAZIONI'!H7</f>
        <v>0</v>
      </c>
      <c r="F20" s="454">
        <f>'2. IMMOBILIZZAZIONI'!I7*'2. IMMOBILIZZAZIONI'!H7+'2. IMMOBILIZZAZIONI'!J7*'2. IMMOBILIZZAZIONI'!H7+'2. IMMOBILIZZAZIONI'!K7*'2. IMMOBILIZZAZIONI'!H7</f>
        <v>0</v>
      </c>
      <c r="H20" s="625" t="str">
        <f t="shared" si="0"/>
        <v>Immobilizzazione materiale 3</v>
      </c>
      <c r="I20" s="626"/>
      <c r="J20" s="605"/>
      <c r="K20" s="454">
        <f t="shared" si="1"/>
        <v>0</v>
      </c>
      <c r="L20" s="454">
        <f t="shared" si="2"/>
        <v>0</v>
      </c>
      <c r="M20" s="454">
        <f t="shared" si="3"/>
        <v>0</v>
      </c>
    </row>
    <row r="21" spans="1:13" ht="25" thickBot="1" x14ac:dyDescent="0.35">
      <c r="A21" s="760" t="str">
        <f>'2. IMMOBILIZZAZIONI'!G8</f>
        <v>Immobilizzazione materiale 4</v>
      </c>
      <c r="B21" s="761"/>
      <c r="C21" s="762"/>
      <c r="D21" s="454">
        <f>'2. IMMOBILIZZAZIONI'!I8*'2. IMMOBILIZZAZIONI'!H8</f>
        <v>0</v>
      </c>
      <c r="E21" s="454">
        <f>'2. IMMOBILIZZAZIONI'!J8*'2. IMMOBILIZZAZIONI'!H8+'2. IMMOBILIZZAZIONI'!I8*'2. IMMOBILIZZAZIONI'!H8</f>
        <v>0</v>
      </c>
      <c r="F21" s="454">
        <f>'2. IMMOBILIZZAZIONI'!I8*'2. IMMOBILIZZAZIONI'!H8+'2. IMMOBILIZZAZIONI'!J8*'2. IMMOBILIZZAZIONI'!H8+'2. IMMOBILIZZAZIONI'!K8*'2. IMMOBILIZZAZIONI'!H8</f>
        <v>0</v>
      </c>
      <c r="H21" s="625" t="str">
        <f t="shared" si="0"/>
        <v>Immobilizzazione materiale 4</v>
      </c>
      <c r="I21" s="626"/>
      <c r="J21" s="605"/>
      <c r="K21" s="454">
        <f t="shared" si="1"/>
        <v>0</v>
      </c>
      <c r="L21" s="454">
        <f t="shared" si="2"/>
        <v>0</v>
      </c>
      <c r="M21" s="454">
        <f t="shared" si="3"/>
        <v>0</v>
      </c>
    </row>
    <row r="22" spans="1:13" ht="25" thickBot="1" x14ac:dyDescent="0.35">
      <c r="A22" s="760" t="str">
        <f>'2. IMMOBILIZZAZIONI'!G9</f>
        <v>Immobilizzazione materiale 5</v>
      </c>
      <c r="B22" s="761"/>
      <c r="C22" s="762"/>
      <c r="D22" s="454">
        <f>'2. IMMOBILIZZAZIONI'!I9*'2. IMMOBILIZZAZIONI'!H9</f>
        <v>0</v>
      </c>
      <c r="E22" s="454">
        <f>'2. IMMOBILIZZAZIONI'!J9*'2. IMMOBILIZZAZIONI'!H9+'2. IMMOBILIZZAZIONI'!I9*'2. IMMOBILIZZAZIONI'!H9</f>
        <v>0</v>
      </c>
      <c r="F22" s="454">
        <f>'2. IMMOBILIZZAZIONI'!I9*'2. IMMOBILIZZAZIONI'!H9+'2. IMMOBILIZZAZIONI'!J9*'2. IMMOBILIZZAZIONI'!H9+'2. IMMOBILIZZAZIONI'!K9*'2. IMMOBILIZZAZIONI'!H9</f>
        <v>0</v>
      </c>
      <c r="H22" s="625" t="str">
        <f t="shared" si="0"/>
        <v>Immobilizzazione materiale 5</v>
      </c>
      <c r="I22" s="626"/>
      <c r="J22" s="605"/>
      <c r="K22" s="454">
        <f t="shared" si="1"/>
        <v>0</v>
      </c>
      <c r="L22" s="454">
        <f t="shared" si="2"/>
        <v>0</v>
      </c>
      <c r="M22" s="454">
        <f t="shared" si="3"/>
        <v>0</v>
      </c>
    </row>
    <row r="23" spans="1:13" ht="25" thickBot="1" x14ac:dyDescent="0.35">
      <c r="A23" s="760" t="str">
        <f>'2. IMMOBILIZZAZIONI'!G10</f>
        <v>Immobilizzazione materiale 6</v>
      </c>
      <c r="B23" s="761"/>
      <c r="C23" s="762"/>
      <c r="D23" s="454">
        <f>'2. IMMOBILIZZAZIONI'!I10*'2. IMMOBILIZZAZIONI'!H10</f>
        <v>0</v>
      </c>
      <c r="E23" s="454">
        <f>'2. IMMOBILIZZAZIONI'!J10*'2. IMMOBILIZZAZIONI'!H10+'2. IMMOBILIZZAZIONI'!I10*'2. IMMOBILIZZAZIONI'!H10</f>
        <v>0</v>
      </c>
      <c r="F23" s="454">
        <f>'2. IMMOBILIZZAZIONI'!I10*'2. IMMOBILIZZAZIONI'!H10+'2. IMMOBILIZZAZIONI'!J10*'2. IMMOBILIZZAZIONI'!H10+'2. IMMOBILIZZAZIONI'!K10*'2. IMMOBILIZZAZIONI'!H10</f>
        <v>0</v>
      </c>
      <c r="H23" s="625" t="str">
        <f t="shared" si="0"/>
        <v>Immobilizzazione materiale 6</v>
      </c>
      <c r="I23" s="626"/>
      <c r="J23" s="605"/>
      <c r="K23" s="454">
        <f t="shared" si="1"/>
        <v>0</v>
      </c>
      <c r="L23" s="454">
        <f t="shared" si="2"/>
        <v>0</v>
      </c>
      <c r="M23" s="454">
        <f t="shared" si="3"/>
        <v>0</v>
      </c>
    </row>
    <row r="24" spans="1:13" ht="25" thickBot="1" x14ac:dyDescent="0.35">
      <c r="A24" s="760" t="str">
        <f>'2. IMMOBILIZZAZIONI'!G11</f>
        <v>Immobilizzazione materiale 7</v>
      </c>
      <c r="B24" s="761"/>
      <c r="C24" s="762"/>
      <c r="D24" s="454">
        <f>'2. IMMOBILIZZAZIONI'!I11*'2. IMMOBILIZZAZIONI'!H11</f>
        <v>0</v>
      </c>
      <c r="E24" s="454">
        <f>'2. IMMOBILIZZAZIONI'!J11*'2. IMMOBILIZZAZIONI'!H11+'2. IMMOBILIZZAZIONI'!I11*'2. IMMOBILIZZAZIONI'!H11</f>
        <v>0</v>
      </c>
      <c r="F24" s="454">
        <f>'2. IMMOBILIZZAZIONI'!I11*'2. IMMOBILIZZAZIONI'!H11+'2. IMMOBILIZZAZIONI'!J11*'2. IMMOBILIZZAZIONI'!H11+'2. IMMOBILIZZAZIONI'!K11*'2. IMMOBILIZZAZIONI'!H11</f>
        <v>0</v>
      </c>
      <c r="H24" s="625" t="str">
        <f t="shared" si="0"/>
        <v>Immobilizzazione materiale 7</v>
      </c>
      <c r="I24" s="626"/>
      <c r="J24" s="605"/>
      <c r="K24" s="454">
        <f t="shared" si="1"/>
        <v>0</v>
      </c>
      <c r="L24" s="454">
        <f t="shared" si="2"/>
        <v>0</v>
      </c>
      <c r="M24" s="454">
        <f t="shared" si="3"/>
        <v>0</v>
      </c>
    </row>
    <row r="25" spans="1:13" ht="25" thickBot="1" x14ac:dyDescent="0.35">
      <c r="A25" s="760" t="str">
        <f>'2. IMMOBILIZZAZIONI'!G12</f>
        <v>Immobilizzazione materiale 8</v>
      </c>
      <c r="B25" s="761"/>
      <c r="C25" s="762"/>
      <c r="D25" s="454">
        <f>'2. IMMOBILIZZAZIONI'!I12*'2. IMMOBILIZZAZIONI'!H12</f>
        <v>0</v>
      </c>
      <c r="E25" s="454">
        <f>'2. IMMOBILIZZAZIONI'!J12*'2. IMMOBILIZZAZIONI'!H12+'2. IMMOBILIZZAZIONI'!I12*'2. IMMOBILIZZAZIONI'!H12</f>
        <v>0</v>
      </c>
      <c r="F25" s="454">
        <f>'2. IMMOBILIZZAZIONI'!I12*'2. IMMOBILIZZAZIONI'!H12+'2. IMMOBILIZZAZIONI'!J12*'2. IMMOBILIZZAZIONI'!H12+'2. IMMOBILIZZAZIONI'!K12*'2. IMMOBILIZZAZIONI'!H12</f>
        <v>0</v>
      </c>
      <c r="H25" s="625" t="str">
        <f t="shared" si="0"/>
        <v>Immobilizzazione materiale 8</v>
      </c>
      <c r="I25" s="626"/>
      <c r="J25" s="605"/>
      <c r="K25" s="454">
        <f t="shared" si="1"/>
        <v>0</v>
      </c>
      <c r="L25" s="454">
        <f t="shared" si="2"/>
        <v>0</v>
      </c>
      <c r="M25" s="454">
        <f t="shared" si="3"/>
        <v>0</v>
      </c>
    </row>
    <row r="26" spans="1:13" ht="25" thickBot="1" x14ac:dyDescent="0.35">
      <c r="A26" s="760" t="str">
        <f>'2. IMMOBILIZZAZIONI'!G13</f>
        <v>Immobilizzazione materiale 9</v>
      </c>
      <c r="B26" s="761"/>
      <c r="C26" s="762"/>
      <c r="D26" s="454">
        <f>'2. IMMOBILIZZAZIONI'!I13*'2. IMMOBILIZZAZIONI'!H13</f>
        <v>0</v>
      </c>
      <c r="E26" s="454">
        <f>'2. IMMOBILIZZAZIONI'!J13*'2. IMMOBILIZZAZIONI'!H13+'2. IMMOBILIZZAZIONI'!I13*'2. IMMOBILIZZAZIONI'!H13</f>
        <v>0</v>
      </c>
      <c r="F26" s="454">
        <f>'2. IMMOBILIZZAZIONI'!I13*'2. IMMOBILIZZAZIONI'!H13+'2. IMMOBILIZZAZIONI'!J13*'2. IMMOBILIZZAZIONI'!H13+'2. IMMOBILIZZAZIONI'!K13*'2. IMMOBILIZZAZIONI'!H13</f>
        <v>0</v>
      </c>
      <c r="H26" s="625" t="str">
        <f t="shared" si="0"/>
        <v>Immobilizzazione materiale 9</v>
      </c>
      <c r="I26" s="626"/>
      <c r="J26" s="605"/>
      <c r="K26" s="454">
        <f t="shared" si="1"/>
        <v>0</v>
      </c>
      <c r="L26" s="454">
        <f t="shared" si="2"/>
        <v>0</v>
      </c>
      <c r="M26" s="454">
        <f t="shared" si="3"/>
        <v>0</v>
      </c>
    </row>
    <row r="27" spans="1:13" ht="25" thickBot="1" x14ac:dyDescent="0.35">
      <c r="A27" s="760" t="str">
        <f>'2. IMMOBILIZZAZIONI'!G14</f>
        <v>Immobilizzazione materiale 10</v>
      </c>
      <c r="B27" s="761"/>
      <c r="C27" s="762"/>
      <c r="D27" s="454">
        <f>'2. IMMOBILIZZAZIONI'!I14*'2. IMMOBILIZZAZIONI'!H14</f>
        <v>0</v>
      </c>
      <c r="E27" s="454">
        <f>'2. IMMOBILIZZAZIONI'!J14*'2. IMMOBILIZZAZIONI'!H14+'2. IMMOBILIZZAZIONI'!I14*'2. IMMOBILIZZAZIONI'!H14</f>
        <v>0</v>
      </c>
      <c r="F27" s="454">
        <f>'2. IMMOBILIZZAZIONI'!I14*'2. IMMOBILIZZAZIONI'!H14+'2. IMMOBILIZZAZIONI'!J14*'2. IMMOBILIZZAZIONI'!H14+'2. IMMOBILIZZAZIONI'!K14*'2. IMMOBILIZZAZIONI'!H14</f>
        <v>0</v>
      </c>
      <c r="H27" s="625" t="str">
        <f t="shared" si="0"/>
        <v>Immobilizzazione materiale 10</v>
      </c>
      <c r="I27" s="626"/>
      <c r="J27" s="605"/>
      <c r="K27" s="454">
        <f t="shared" si="1"/>
        <v>0</v>
      </c>
      <c r="L27" s="454">
        <f t="shared" si="2"/>
        <v>0</v>
      </c>
      <c r="M27" s="454">
        <f t="shared" si="3"/>
        <v>0</v>
      </c>
    </row>
    <row r="28" spans="1:13" ht="25" thickBot="1" x14ac:dyDescent="0.35">
      <c r="A28" s="760" t="str">
        <f>'2. IMMOBILIZZAZIONI'!G15</f>
        <v>Immobilizzazione materiale 11</v>
      </c>
      <c r="B28" s="761"/>
      <c r="C28" s="762"/>
      <c r="D28" s="454">
        <f>'2. IMMOBILIZZAZIONI'!I15*'2. IMMOBILIZZAZIONI'!H15</f>
        <v>0</v>
      </c>
      <c r="E28" s="454">
        <f>'2. IMMOBILIZZAZIONI'!J15*'2. IMMOBILIZZAZIONI'!H15+'2. IMMOBILIZZAZIONI'!I15*'2. IMMOBILIZZAZIONI'!H15</f>
        <v>0</v>
      </c>
      <c r="F28" s="454">
        <f>'2. IMMOBILIZZAZIONI'!I15*'2. IMMOBILIZZAZIONI'!H15+'2. IMMOBILIZZAZIONI'!J15*'2. IMMOBILIZZAZIONI'!H15+'2. IMMOBILIZZAZIONI'!K15*'2. IMMOBILIZZAZIONI'!H15</f>
        <v>0</v>
      </c>
      <c r="H28" s="625" t="str">
        <f t="shared" si="0"/>
        <v>Immobilizzazione materiale 11</v>
      </c>
      <c r="I28" s="626"/>
      <c r="J28" s="605"/>
      <c r="K28" s="454">
        <f t="shared" si="1"/>
        <v>0</v>
      </c>
      <c r="L28" s="454">
        <f t="shared" si="2"/>
        <v>0</v>
      </c>
      <c r="M28" s="454">
        <f t="shared" si="3"/>
        <v>0</v>
      </c>
    </row>
    <row r="29" spans="1:13" ht="25" thickBot="1" x14ac:dyDescent="0.35">
      <c r="A29" s="760" t="str">
        <f>'2. IMMOBILIZZAZIONI'!G16</f>
        <v>Immobilizzazione materiale 12</v>
      </c>
      <c r="B29" s="761"/>
      <c r="C29" s="762"/>
      <c r="D29" s="454">
        <f>'2. IMMOBILIZZAZIONI'!I16*'2. IMMOBILIZZAZIONI'!H16</f>
        <v>0</v>
      </c>
      <c r="E29" s="454">
        <f>'2. IMMOBILIZZAZIONI'!J16*'2. IMMOBILIZZAZIONI'!H16+'2. IMMOBILIZZAZIONI'!I16*'2. IMMOBILIZZAZIONI'!H16</f>
        <v>0</v>
      </c>
      <c r="F29" s="454">
        <f>'2. IMMOBILIZZAZIONI'!I16*'2. IMMOBILIZZAZIONI'!H16+'2. IMMOBILIZZAZIONI'!J16*'2. IMMOBILIZZAZIONI'!H16+'2. IMMOBILIZZAZIONI'!K16*'2. IMMOBILIZZAZIONI'!H16</f>
        <v>0</v>
      </c>
      <c r="H29" s="625" t="str">
        <f t="shared" si="0"/>
        <v>Immobilizzazione materiale 12</v>
      </c>
      <c r="I29" s="626"/>
      <c r="J29" s="605"/>
      <c r="K29" s="454">
        <f t="shared" si="1"/>
        <v>0</v>
      </c>
      <c r="L29" s="454">
        <f t="shared" si="2"/>
        <v>0</v>
      </c>
      <c r="M29" s="454">
        <f t="shared" si="3"/>
        <v>0</v>
      </c>
    </row>
    <row r="30" spans="1:13" ht="25" thickBot="1" x14ac:dyDescent="0.35">
      <c r="A30" s="608" t="s">
        <v>95</v>
      </c>
      <c r="B30" s="759"/>
      <c r="C30" s="609"/>
      <c r="D30" s="456">
        <f>SUM(D6:D29)</f>
        <v>0</v>
      </c>
      <c r="E30" s="456">
        <f t="shared" ref="E30:F30" si="4">SUM(E6:E29)</f>
        <v>0</v>
      </c>
      <c r="F30" s="456">
        <f t="shared" si="4"/>
        <v>0</v>
      </c>
      <c r="H30" s="608" t="s">
        <v>96</v>
      </c>
      <c r="I30" s="759"/>
      <c r="J30" s="609"/>
      <c r="K30" s="457">
        <f>SUM(K6:K29)</f>
        <v>0</v>
      </c>
      <c r="L30" s="457">
        <f t="shared" ref="L30:M30" si="5">SUM(L6:L29)</f>
        <v>0</v>
      </c>
      <c r="M30" s="457">
        <f t="shared" si="5"/>
        <v>0</v>
      </c>
    </row>
    <row r="32" spans="1:13" ht="25" thickBot="1" x14ac:dyDescent="0.35"/>
    <row r="33" spans="1:6" ht="25" thickBot="1" x14ac:dyDescent="0.35">
      <c r="A33" s="763" t="s">
        <v>460</v>
      </c>
      <c r="B33" s="764"/>
      <c r="C33" s="764"/>
      <c r="D33" s="764"/>
      <c r="E33" s="764"/>
      <c r="F33" s="765"/>
    </row>
    <row r="34" spans="1:6" ht="25" thickBot="1" x14ac:dyDescent="0.35">
      <c r="A34" s="603" t="s">
        <v>27</v>
      </c>
      <c r="B34" s="610"/>
      <c r="C34" s="604"/>
      <c r="D34" s="114" t="str">
        <f>D5</f>
        <v>ANNO 1</v>
      </c>
      <c r="E34" s="459" t="str">
        <f>E5</f>
        <v>ANNO 2</v>
      </c>
      <c r="F34" s="459" t="str">
        <f>F5</f>
        <v>ANNO 3</v>
      </c>
    </row>
    <row r="35" spans="1:6" ht="25" thickBot="1" x14ac:dyDescent="0.35">
      <c r="A35" s="625" t="str">
        <f t="shared" ref="A35:A58" si="6">A6</f>
        <v>Immobilizzazione immateriale 1</v>
      </c>
      <c r="B35" s="626"/>
      <c r="C35" s="626"/>
      <c r="D35" s="458">
        <f>'2. IMMOBILIZZAZIONI'!C5-'11. ELABORATO AMMORTAMENTI'!K6</f>
        <v>0</v>
      </c>
      <c r="E35" s="458">
        <f>'2. IMMOBILIZZAZIONI'!C5+'2. IMMOBILIZZAZIONI'!D5-'11. ELABORATO AMMORTAMENTI'!L6</f>
        <v>0</v>
      </c>
      <c r="F35" s="458">
        <f>'2. IMMOBILIZZAZIONI'!C5+'2. IMMOBILIZZAZIONI'!D5+'2. IMMOBILIZZAZIONI'!E5-'11. ELABORATO AMMORTAMENTI'!M6</f>
        <v>0</v>
      </c>
    </row>
    <row r="36" spans="1:6" ht="25" thickBot="1" x14ac:dyDescent="0.35">
      <c r="A36" s="625" t="str">
        <f t="shared" si="6"/>
        <v>Immobilizzazione immateriale 2</v>
      </c>
      <c r="B36" s="626"/>
      <c r="C36" s="626"/>
      <c r="D36" s="454">
        <f>'2. IMMOBILIZZAZIONI'!C6-'11. ELABORATO AMMORTAMENTI'!K7</f>
        <v>0</v>
      </c>
      <c r="E36" s="454">
        <f>'2. IMMOBILIZZAZIONI'!C6+'2. IMMOBILIZZAZIONI'!D6-'11. ELABORATO AMMORTAMENTI'!L7</f>
        <v>0</v>
      </c>
      <c r="F36" s="454">
        <f>'2. IMMOBILIZZAZIONI'!C6+'2. IMMOBILIZZAZIONI'!D6+'2. IMMOBILIZZAZIONI'!E6-'11. ELABORATO AMMORTAMENTI'!M7</f>
        <v>0</v>
      </c>
    </row>
    <row r="37" spans="1:6" ht="25" thickBot="1" x14ac:dyDescent="0.35">
      <c r="A37" s="625" t="str">
        <f t="shared" si="6"/>
        <v>Immobilizzazione immateriale 3</v>
      </c>
      <c r="B37" s="626"/>
      <c r="C37" s="626"/>
      <c r="D37" s="454">
        <f>'2. IMMOBILIZZAZIONI'!C7-'11. ELABORATO AMMORTAMENTI'!K8</f>
        <v>0</v>
      </c>
      <c r="E37" s="454">
        <f>'2. IMMOBILIZZAZIONI'!C7+'2. IMMOBILIZZAZIONI'!D7-'11. ELABORATO AMMORTAMENTI'!L8</f>
        <v>0</v>
      </c>
      <c r="F37" s="454">
        <f>'2. IMMOBILIZZAZIONI'!C7+'2. IMMOBILIZZAZIONI'!D7+'2. IMMOBILIZZAZIONI'!E7-'11. ELABORATO AMMORTAMENTI'!M8</f>
        <v>0</v>
      </c>
    </row>
    <row r="38" spans="1:6" ht="25" thickBot="1" x14ac:dyDescent="0.35">
      <c r="A38" s="625" t="str">
        <f t="shared" si="6"/>
        <v>Immobilizzazione immateriale 4</v>
      </c>
      <c r="B38" s="626"/>
      <c r="C38" s="626"/>
      <c r="D38" s="454">
        <f>'2. IMMOBILIZZAZIONI'!C8-'11. ELABORATO AMMORTAMENTI'!K9</f>
        <v>0</v>
      </c>
      <c r="E38" s="454">
        <f>'2. IMMOBILIZZAZIONI'!C8+'2. IMMOBILIZZAZIONI'!D8-'11. ELABORATO AMMORTAMENTI'!L9</f>
        <v>0</v>
      </c>
      <c r="F38" s="454">
        <f>'2. IMMOBILIZZAZIONI'!C8+'2. IMMOBILIZZAZIONI'!D8+'2. IMMOBILIZZAZIONI'!E8-'11. ELABORATO AMMORTAMENTI'!M9</f>
        <v>0</v>
      </c>
    </row>
    <row r="39" spans="1:6" ht="25" thickBot="1" x14ac:dyDescent="0.35">
      <c r="A39" s="625" t="str">
        <f t="shared" si="6"/>
        <v>Immobilizzazione immateriale 5</v>
      </c>
      <c r="B39" s="626"/>
      <c r="C39" s="626"/>
      <c r="D39" s="454">
        <f>'2. IMMOBILIZZAZIONI'!C9-'11. ELABORATO AMMORTAMENTI'!K10</f>
        <v>0</v>
      </c>
      <c r="E39" s="454">
        <f>'2. IMMOBILIZZAZIONI'!C9+'2. IMMOBILIZZAZIONI'!D9-'11. ELABORATO AMMORTAMENTI'!L10</f>
        <v>0</v>
      </c>
      <c r="F39" s="454">
        <f>'2. IMMOBILIZZAZIONI'!C9+'2. IMMOBILIZZAZIONI'!D9+'2. IMMOBILIZZAZIONI'!E9-'11. ELABORATO AMMORTAMENTI'!M10</f>
        <v>0</v>
      </c>
    </row>
    <row r="40" spans="1:6" ht="25" thickBot="1" x14ac:dyDescent="0.35">
      <c r="A40" s="625" t="str">
        <f t="shared" si="6"/>
        <v>Immobilizzazione immateriale 6</v>
      </c>
      <c r="B40" s="626"/>
      <c r="C40" s="626"/>
      <c r="D40" s="454">
        <f>'2. IMMOBILIZZAZIONI'!C10-'11. ELABORATO AMMORTAMENTI'!K11</f>
        <v>0</v>
      </c>
      <c r="E40" s="454">
        <f>'2. IMMOBILIZZAZIONI'!C10+'2. IMMOBILIZZAZIONI'!D10-'11. ELABORATO AMMORTAMENTI'!L11</f>
        <v>0</v>
      </c>
      <c r="F40" s="454">
        <f>'2. IMMOBILIZZAZIONI'!C10+'2. IMMOBILIZZAZIONI'!D10+'2. IMMOBILIZZAZIONI'!E10-'11. ELABORATO AMMORTAMENTI'!M11</f>
        <v>0</v>
      </c>
    </row>
    <row r="41" spans="1:6" ht="25" thickBot="1" x14ac:dyDescent="0.35">
      <c r="A41" s="625" t="str">
        <f t="shared" si="6"/>
        <v>Immobilizzazione immateriale 7</v>
      </c>
      <c r="B41" s="626"/>
      <c r="C41" s="626"/>
      <c r="D41" s="454">
        <f>'2. IMMOBILIZZAZIONI'!C11-'11. ELABORATO AMMORTAMENTI'!K12</f>
        <v>0</v>
      </c>
      <c r="E41" s="454">
        <f>'2. IMMOBILIZZAZIONI'!C11+'2. IMMOBILIZZAZIONI'!D11-'11. ELABORATO AMMORTAMENTI'!L12</f>
        <v>0</v>
      </c>
      <c r="F41" s="454">
        <f>'2. IMMOBILIZZAZIONI'!C11+'2. IMMOBILIZZAZIONI'!D11+'2. IMMOBILIZZAZIONI'!E11-'11. ELABORATO AMMORTAMENTI'!M12</f>
        <v>0</v>
      </c>
    </row>
    <row r="42" spans="1:6" ht="25" thickBot="1" x14ac:dyDescent="0.35">
      <c r="A42" s="625" t="str">
        <f t="shared" si="6"/>
        <v>Immobilizzazione immateriale 8</v>
      </c>
      <c r="B42" s="626"/>
      <c r="C42" s="626"/>
      <c r="D42" s="454">
        <f>'2. IMMOBILIZZAZIONI'!C12-'11. ELABORATO AMMORTAMENTI'!K13</f>
        <v>0</v>
      </c>
      <c r="E42" s="454">
        <f>'2. IMMOBILIZZAZIONI'!C12+'2. IMMOBILIZZAZIONI'!D12-'11. ELABORATO AMMORTAMENTI'!L13</f>
        <v>0</v>
      </c>
      <c r="F42" s="454">
        <f>'2. IMMOBILIZZAZIONI'!C12+'2. IMMOBILIZZAZIONI'!D12+'2. IMMOBILIZZAZIONI'!E12-'11. ELABORATO AMMORTAMENTI'!M13</f>
        <v>0</v>
      </c>
    </row>
    <row r="43" spans="1:6" ht="25" thickBot="1" x14ac:dyDescent="0.35">
      <c r="A43" s="625" t="str">
        <f t="shared" si="6"/>
        <v>Immobilizzazione immateriale 9</v>
      </c>
      <c r="B43" s="626"/>
      <c r="C43" s="626"/>
      <c r="D43" s="454">
        <f>'2. IMMOBILIZZAZIONI'!C13-'11. ELABORATO AMMORTAMENTI'!K14</f>
        <v>0</v>
      </c>
      <c r="E43" s="454">
        <f>'2. IMMOBILIZZAZIONI'!C13+'2. IMMOBILIZZAZIONI'!D13-'11. ELABORATO AMMORTAMENTI'!L14</f>
        <v>0</v>
      </c>
      <c r="F43" s="454">
        <f>'2. IMMOBILIZZAZIONI'!C13+'2. IMMOBILIZZAZIONI'!D13+'2. IMMOBILIZZAZIONI'!E13-'11. ELABORATO AMMORTAMENTI'!M14</f>
        <v>0</v>
      </c>
    </row>
    <row r="44" spans="1:6" ht="25" thickBot="1" x14ac:dyDescent="0.35">
      <c r="A44" s="625" t="str">
        <f t="shared" si="6"/>
        <v>Immobilizzazione immateriale 10</v>
      </c>
      <c r="B44" s="626"/>
      <c r="C44" s="626"/>
      <c r="D44" s="454">
        <f>'2. IMMOBILIZZAZIONI'!C14-'11. ELABORATO AMMORTAMENTI'!K15</f>
        <v>0</v>
      </c>
      <c r="E44" s="454">
        <f>'2. IMMOBILIZZAZIONI'!C14+'2. IMMOBILIZZAZIONI'!D14-'11. ELABORATO AMMORTAMENTI'!L15</f>
        <v>0</v>
      </c>
      <c r="F44" s="454">
        <f>'2. IMMOBILIZZAZIONI'!C14+'2. IMMOBILIZZAZIONI'!D14+'2. IMMOBILIZZAZIONI'!E14-'11. ELABORATO AMMORTAMENTI'!M15</f>
        <v>0</v>
      </c>
    </row>
    <row r="45" spans="1:6" ht="25" thickBot="1" x14ac:dyDescent="0.35">
      <c r="A45" s="625" t="str">
        <f t="shared" si="6"/>
        <v>Immobilizzazione immateriale 11</v>
      </c>
      <c r="B45" s="626"/>
      <c r="C45" s="626"/>
      <c r="D45" s="454">
        <f>'2. IMMOBILIZZAZIONI'!C15-'11. ELABORATO AMMORTAMENTI'!K16</f>
        <v>0</v>
      </c>
      <c r="E45" s="454">
        <f>'2. IMMOBILIZZAZIONI'!C15+'2. IMMOBILIZZAZIONI'!D15-'11. ELABORATO AMMORTAMENTI'!L16</f>
        <v>0</v>
      </c>
      <c r="F45" s="454">
        <f>'2. IMMOBILIZZAZIONI'!C15+'2. IMMOBILIZZAZIONI'!D15+'2. IMMOBILIZZAZIONI'!E15-'11. ELABORATO AMMORTAMENTI'!M16</f>
        <v>0</v>
      </c>
    </row>
    <row r="46" spans="1:6" ht="25" thickBot="1" x14ac:dyDescent="0.35">
      <c r="A46" s="625" t="str">
        <f t="shared" si="6"/>
        <v>Immobilizzazione immateriale12</v>
      </c>
      <c r="B46" s="626"/>
      <c r="C46" s="626"/>
      <c r="D46" s="455">
        <f>'2. IMMOBILIZZAZIONI'!C16-'11. ELABORATO AMMORTAMENTI'!K17</f>
        <v>0</v>
      </c>
      <c r="E46" s="455">
        <f>'2. IMMOBILIZZAZIONI'!C16+'2. IMMOBILIZZAZIONI'!D16-'11. ELABORATO AMMORTAMENTI'!L17</f>
        <v>0</v>
      </c>
      <c r="F46" s="455">
        <f>'2. IMMOBILIZZAZIONI'!C16+'2. IMMOBILIZZAZIONI'!D16+'2. IMMOBILIZZAZIONI'!E16-'11. ELABORATO AMMORTAMENTI'!M17</f>
        <v>0</v>
      </c>
    </row>
    <row r="47" spans="1:6" ht="25" thickBot="1" x14ac:dyDescent="0.35">
      <c r="A47" s="661" t="str">
        <f t="shared" si="6"/>
        <v>Immobilizzazione materiale 1</v>
      </c>
      <c r="B47" s="662"/>
      <c r="C47" s="663"/>
      <c r="D47" s="454">
        <f>'2. IMMOBILIZZAZIONI'!I5-'11. ELABORATO AMMORTAMENTI'!K18</f>
        <v>0</v>
      </c>
      <c r="E47" s="454">
        <f>'2. IMMOBILIZZAZIONI'!I5+'2. IMMOBILIZZAZIONI'!J5-'11. ELABORATO AMMORTAMENTI'!L18</f>
        <v>0</v>
      </c>
      <c r="F47" s="454">
        <f>'2. IMMOBILIZZAZIONI'!I5+'2. IMMOBILIZZAZIONI'!J5+'2. IMMOBILIZZAZIONI'!K5-'11. ELABORATO AMMORTAMENTI'!M18</f>
        <v>0</v>
      </c>
    </row>
    <row r="48" spans="1:6" ht="25" thickBot="1" x14ac:dyDescent="0.35">
      <c r="A48" s="625" t="str">
        <f t="shared" si="6"/>
        <v>Immobilizzazione materiale 2</v>
      </c>
      <c r="B48" s="626"/>
      <c r="C48" s="605"/>
      <c r="D48" s="454">
        <f>'2. IMMOBILIZZAZIONI'!I6-'11. ELABORATO AMMORTAMENTI'!K19</f>
        <v>0</v>
      </c>
      <c r="E48" s="454">
        <f>'2. IMMOBILIZZAZIONI'!I6+'2. IMMOBILIZZAZIONI'!J6-'11. ELABORATO AMMORTAMENTI'!L19</f>
        <v>0</v>
      </c>
      <c r="F48" s="454">
        <f>'2. IMMOBILIZZAZIONI'!I6+'2. IMMOBILIZZAZIONI'!J6+'2. IMMOBILIZZAZIONI'!K6-'11. ELABORATO AMMORTAMENTI'!M19</f>
        <v>0</v>
      </c>
    </row>
    <row r="49" spans="1:6" ht="25" thickBot="1" x14ac:dyDescent="0.35">
      <c r="A49" s="625" t="str">
        <f t="shared" si="6"/>
        <v>Immobilizzazione materiale 3</v>
      </c>
      <c r="B49" s="626"/>
      <c r="C49" s="605"/>
      <c r="D49" s="454">
        <f>'2. IMMOBILIZZAZIONI'!I7-'11. ELABORATO AMMORTAMENTI'!K20</f>
        <v>0</v>
      </c>
      <c r="E49" s="454">
        <f>'2. IMMOBILIZZAZIONI'!I7+'2. IMMOBILIZZAZIONI'!J7-'11. ELABORATO AMMORTAMENTI'!L20</f>
        <v>0</v>
      </c>
      <c r="F49" s="454">
        <f>'2. IMMOBILIZZAZIONI'!I7+'2. IMMOBILIZZAZIONI'!J7+'2. IMMOBILIZZAZIONI'!K7-'11. ELABORATO AMMORTAMENTI'!M20</f>
        <v>0</v>
      </c>
    </row>
    <row r="50" spans="1:6" ht="25" thickBot="1" x14ac:dyDescent="0.35">
      <c r="A50" s="625" t="str">
        <f t="shared" si="6"/>
        <v>Immobilizzazione materiale 4</v>
      </c>
      <c r="B50" s="626"/>
      <c r="C50" s="605"/>
      <c r="D50" s="454">
        <f>'2. IMMOBILIZZAZIONI'!I8-'11. ELABORATO AMMORTAMENTI'!K21</f>
        <v>0</v>
      </c>
      <c r="E50" s="454">
        <f>'2. IMMOBILIZZAZIONI'!I8+'2. IMMOBILIZZAZIONI'!J8-'11. ELABORATO AMMORTAMENTI'!L21</f>
        <v>0</v>
      </c>
      <c r="F50" s="454">
        <f>'2. IMMOBILIZZAZIONI'!I8+'2. IMMOBILIZZAZIONI'!J8+'2. IMMOBILIZZAZIONI'!K8-'11. ELABORATO AMMORTAMENTI'!M21</f>
        <v>0</v>
      </c>
    </row>
    <row r="51" spans="1:6" ht="25" thickBot="1" x14ac:dyDescent="0.35">
      <c r="A51" s="625" t="str">
        <f t="shared" si="6"/>
        <v>Immobilizzazione materiale 5</v>
      </c>
      <c r="B51" s="626"/>
      <c r="C51" s="605"/>
      <c r="D51" s="454">
        <f>'2. IMMOBILIZZAZIONI'!I9-'11. ELABORATO AMMORTAMENTI'!K22</f>
        <v>0</v>
      </c>
      <c r="E51" s="454">
        <f>'2. IMMOBILIZZAZIONI'!I9+'2. IMMOBILIZZAZIONI'!J9-'11. ELABORATO AMMORTAMENTI'!L22</f>
        <v>0</v>
      </c>
      <c r="F51" s="454">
        <f>'2. IMMOBILIZZAZIONI'!I9+'2. IMMOBILIZZAZIONI'!J9+'2. IMMOBILIZZAZIONI'!K9-'11. ELABORATO AMMORTAMENTI'!M22</f>
        <v>0</v>
      </c>
    </row>
    <row r="52" spans="1:6" ht="25" thickBot="1" x14ac:dyDescent="0.35">
      <c r="A52" s="625" t="str">
        <f t="shared" si="6"/>
        <v>Immobilizzazione materiale 6</v>
      </c>
      <c r="B52" s="626"/>
      <c r="C52" s="605"/>
      <c r="D52" s="454">
        <f>'2. IMMOBILIZZAZIONI'!I10-'11. ELABORATO AMMORTAMENTI'!K23</f>
        <v>0</v>
      </c>
      <c r="E52" s="454">
        <f>'2. IMMOBILIZZAZIONI'!I10+'2. IMMOBILIZZAZIONI'!J10-'11. ELABORATO AMMORTAMENTI'!L23</f>
        <v>0</v>
      </c>
      <c r="F52" s="454">
        <f>'2. IMMOBILIZZAZIONI'!I10+'2. IMMOBILIZZAZIONI'!J10+'2. IMMOBILIZZAZIONI'!K10-'11. ELABORATO AMMORTAMENTI'!M23</f>
        <v>0</v>
      </c>
    </row>
    <row r="53" spans="1:6" ht="25" thickBot="1" x14ac:dyDescent="0.35">
      <c r="A53" s="625" t="str">
        <f t="shared" si="6"/>
        <v>Immobilizzazione materiale 7</v>
      </c>
      <c r="B53" s="626"/>
      <c r="C53" s="605"/>
      <c r="D53" s="454">
        <f>'2. IMMOBILIZZAZIONI'!I11-'11. ELABORATO AMMORTAMENTI'!K24</f>
        <v>0</v>
      </c>
      <c r="E53" s="454">
        <f>'2. IMMOBILIZZAZIONI'!I11+'2. IMMOBILIZZAZIONI'!J11-'11. ELABORATO AMMORTAMENTI'!L24</f>
        <v>0</v>
      </c>
      <c r="F53" s="454">
        <f>'2. IMMOBILIZZAZIONI'!I11+'2. IMMOBILIZZAZIONI'!J11+'2. IMMOBILIZZAZIONI'!K11-'11. ELABORATO AMMORTAMENTI'!M24</f>
        <v>0</v>
      </c>
    </row>
    <row r="54" spans="1:6" ht="25" thickBot="1" x14ac:dyDescent="0.35">
      <c r="A54" s="625" t="str">
        <f t="shared" si="6"/>
        <v>Immobilizzazione materiale 8</v>
      </c>
      <c r="B54" s="626"/>
      <c r="C54" s="605"/>
      <c r="D54" s="454">
        <f>'2. IMMOBILIZZAZIONI'!I12-'11. ELABORATO AMMORTAMENTI'!K25</f>
        <v>0</v>
      </c>
      <c r="E54" s="454">
        <f>'2. IMMOBILIZZAZIONI'!I12+'2. IMMOBILIZZAZIONI'!J12-'11. ELABORATO AMMORTAMENTI'!L25</f>
        <v>0</v>
      </c>
      <c r="F54" s="454">
        <f>'2. IMMOBILIZZAZIONI'!I12+'2. IMMOBILIZZAZIONI'!J12+'2. IMMOBILIZZAZIONI'!K12-'11. ELABORATO AMMORTAMENTI'!M25</f>
        <v>0</v>
      </c>
    </row>
    <row r="55" spans="1:6" ht="25" thickBot="1" x14ac:dyDescent="0.35">
      <c r="A55" s="625" t="str">
        <f t="shared" si="6"/>
        <v>Immobilizzazione materiale 9</v>
      </c>
      <c r="B55" s="626"/>
      <c r="C55" s="605"/>
      <c r="D55" s="454">
        <f>'2. IMMOBILIZZAZIONI'!I13-'11. ELABORATO AMMORTAMENTI'!K26</f>
        <v>0</v>
      </c>
      <c r="E55" s="454">
        <f>'2. IMMOBILIZZAZIONI'!I13+'2. IMMOBILIZZAZIONI'!J13-'11. ELABORATO AMMORTAMENTI'!L26</f>
        <v>0</v>
      </c>
      <c r="F55" s="454">
        <f>'2. IMMOBILIZZAZIONI'!I13+'2. IMMOBILIZZAZIONI'!J13+'2. IMMOBILIZZAZIONI'!K13-'11. ELABORATO AMMORTAMENTI'!M26</f>
        <v>0</v>
      </c>
    </row>
    <row r="56" spans="1:6" ht="25" thickBot="1" x14ac:dyDescent="0.35">
      <c r="A56" s="625" t="str">
        <f t="shared" si="6"/>
        <v>Immobilizzazione materiale 10</v>
      </c>
      <c r="B56" s="626"/>
      <c r="C56" s="605"/>
      <c r="D56" s="454">
        <f>'2. IMMOBILIZZAZIONI'!I14-'11. ELABORATO AMMORTAMENTI'!K27</f>
        <v>0</v>
      </c>
      <c r="E56" s="454">
        <f>'2. IMMOBILIZZAZIONI'!I14+'2. IMMOBILIZZAZIONI'!J14-'11. ELABORATO AMMORTAMENTI'!L27</f>
        <v>0</v>
      </c>
      <c r="F56" s="454">
        <f>'2. IMMOBILIZZAZIONI'!I14+'2. IMMOBILIZZAZIONI'!J14+'2. IMMOBILIZZAZIONI'!K14-'11. ELABORATO AMMORTAMENTI'!M27</f>
        <v>0</v>
      </c>
    </row>
    <row r="57" spans="1:6" ht="25" thickBot="1" x14ac:dyDescent="0.35">
      <c r="A57" s="625" t="str">
        <f t="shared" si="6"/>
        <v>Immobilizzazione materiale 11</v>
      </c>
      <c r="B57" s="626"/>
      <c r="C57" s="605"/>
      <c r="D57" s="454">
        <f>'2. IMMOBILIZZAZIONI'!I15-'11. ELABORATO AMMORTAMENTI'!K28</f>
        <v>0</v>
      </c>
      <c r="E57" s="454">
        <f>'2. IMMOBILIZZAZIONI'!I15+'2. IMMOBILIZZAZIONI'!J15-'11. ELABORATO AMMORTAMENTI'!L28</f>
        <v>0</v>
      </c>
      <c r="F57" s="454">
        <f>'2. IMMOBILIZZAZIONI'!I15+'2. IMMOBILIZZAZIONI'!J15+'2. IMMOBILIZZAZIONI'!K15-'11. ELABORATO AMMORTAMENTI'!M28</f>
        <v>0</v>
      </c>
    </row>
    <row r="58" spans="1:6" ht="25" thickBot="1" x14ac:dyDescent="0.35">
      <c r="A58" s="625" t="str">
        <f t="shared" si="6"/>
        <v>Immobilizzazione materiale 12</v>
      </c>
      <c r="B58" s="626"/>
      <c r="C58" s="605"/>
      <c r="D58" s="454">
        <f>'2. IMMOBILIZZAZIONI'!I16-'11. ELABORATO AMMORTAMENTI'!K29</f>
        <v>0</v>
      </c>
      <c r="E58" s="454">
        <f>'2. IMMOBILIZZAZIONI'!I16+'2. IMMOBILIZZAZIONI'!J16-'11. ELABORATO AMMORTAMENTI'!L29</f>
        <v>0</v>
      </c>
      <c r="F58" s="454">
        <f>'2. IMMOBILIZZAZIONI'!I16+'2. IMMOBILIZZAZIONI'!J16+'2. IMMOBILIZZAZIONI'!K16-'11. ELABORATO AMMORTAMENTI'!M29</f>
        <v>0</v>
      </c>
    </row>
    <row r="59" spans="1:6" ht="25" thickBot="1" x14ac:dyDescent="0.35">
      <c r="A59" s="608" t="s">
        <v>47</v>
      </c>
      <c r="B59" s="759"/>
      <c r="C59" s="609"/>
      <c r="D59" s="457">
        <f>SUM(D35:D58)</f>
        <v>0</v>
      </c>
      <c r="E59" s="457">
        <f t="shared" ref="E59:F59" si="7">SUM(E35:E58)</f>
        <v>0</v>
      </c>
      <c r="F59" s="457">
        <f t="shared" si="7"/>
        <v>0</v>
      </c>
    </row>
  </sheetData>
  <mergeCells count="83">
    <mergeCell ref="A27:C27"/>
    <mergeCell ref="A18:C18"/>
    <mergeCell ref="A19:C19"/>
    <mergeCell ref="A20:C20"/>
    <mergeCell ref="A21:C21"/>
    <mergeCell ref="A22:C22"/>
    <mergeCell ref="D1:F1"/>
    <mergeCell ref="A23:C23"/>
    <mergeCell ref="A24:C24"/>
    <mergeCell ref="A25:C25"/>
    <mergeCell ref="A26:C26"/>
    <mergeCell ref="A13:C13"/>
    <mergeCell ref="A14:C14"/>
    <mergeCell ref="A1:C1"/>
    <mergeCell ref="A15:C15"/>
    <mergeCell ref="A16:C16"/>
    <mergeCell ref="A17:C17"/>
    <mergeCell ref="A8:C8"/>
    <mergeCell ref="A9:C9"/>
    <mergeCell ref="A10:C10"/>
    <mergeCell ref="A11:C11"/>
    <mergeCell ref="A12:C12"/>
    <mergeCell ref="A4:F4"/>
    <mergeCell ref="H4:M4"/>
    <mergeCell ref="H13:J13"/>
    <mergeCell ref="H14:J14"/>
    <mergeCell ref="H15:J15"/>
    <mergeCell ref="H8:J8"/>
    <mergeCell ref="H9:J9"/>
    <mergeCell ref="H10:J10"/>
    <mergeCell ref="H11:J11"/>
    <mergeCell ref="H12:J12"/>
    <mergeCell ref="A7:C7"/>
    <mergeCell ref="A6:C6"/>
    <mergeCell ref="A5:C5"/>
    <mergeCell ref="H5:J5"/>
    <mergeCell ref="H6:J6"/>
    <mergeCell ref="H7:J7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A34:C34"/>
    <mergeCell ref="A28:C28"/>
    <mergeCell ref="A29:C29"/>
    <mergeCell ref="A30:C30"/>
    <mergeCell ref="A33:F33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</mergeCells>
  <hyperlinks>
    <hyperlink ref="A1:C1" location="'INDICE BP'!A1" display="TORNA ALL'INDICE" xr:uid="{00000000-0004-0000-0D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F21"/>
  <sheetViews>
    <sheetView zoomScale="113" zoomScaleNormal="70" workbookViewId="0">
      <selection activeCell="B12" sqref="B12"/>
    </sheetView>
  </sheetViews>
  <sheetFormatPr baseColWidth="10" defaultColWidth="9.1640625" defaultRowHeight="24" x14ac:dyDescent="0.3"/>
  <cols>
    <col min="1" max="1" width="62.6640625" style="26" bestFit="1" customWidth="1"/>
    <col min="2" max="3" width="15.33203125" style="26" bestFit="1" customWidth="1"/>
    <col min="4" max="4" width="18" style="26" bestFit="1" customWidth="1"/>
    <col min="5" max="5" width="87.1640625" style="26" bestFit="1" customWidth="1"/>
    <col min="6" max="16384" width="9.1640625" style="26"/>
  </cols>
  <sheetData>
    <row r="1" spans="1:6" x14ac:dyDescent="0.3">
      <c r="A1" s="621" t="s">
        <v>388</v>
      </c>
      <c r="B1" s="621"/>
      <c r="C1" s="621"/>
      <c r="D1" s="622"/>
      <c r="E1" s="622"/>
      <c r="F1" s="622"/>
    </row>
    <row r="3" spans="1:6" ht="25" thickBot="1" x14ac:dyDescent="0.35"/>
    <row r="4" spans="1:6" ht="25" thickBot="1" x14ac:dyDescent="0.35">
      <c r="A4" s="763" t="s">
        <v>463</v>
      </c>
      <c r="B4" s="764"/>
      <c r="C4" s="764"/>
      <c r="D4" s="765"/>
    </row>
    <row r="5" spans="1:6" ht="25" thickBot="1" x14ac:dyDescent="0.35">
      <c r="A5" s="126" t="s">
        <v>43</v>
      </c>
      <c r="B5" s="114" t="str">
        <f>'9. COSTO PERSONALE'!B8</f>
        <v>ANNO 1</v>
      </c>
      <c r="C5" s="114" t="str">
        <f>'9. COSTO PERSONALE'!C8</f>
        <v>ANNO 2</v>
      </c>
      <c r="D5" s="114" t="str">
        <f>'9. COSTO PERSONALE'!D8</f>
        <v>ANNO 3</v>
      </c>
    </row>
    <row r="6" spans="1:6" x14ac:dyDescent="0.3">
      <c r="A6" s="197" t="s">
        <v>97</v>
      </c>
      <c r="B6" s="428">
        <f>'9. COSTO PERSONALE'!B5*'9. COSTO PERSONALE'!B9</f>
        <v>0</v>
      </c>
      <c r="C6" s="428">
        <f>'9. COSTO PERSONALE'!B5*'9. COSTO PERSONALE'!C9</f>
        <v>0</v>
      </c>
      <c r="D6" s="428">
        <f>'9. COSTO PERSONALE'!B5*'9. COSTO PERSONALE'!D9</f>
        <v>0</v>
      </c>
      <c r="E6" s="26" t="str">
        <f>'9. COSTO PERSONALE'!A4</f>
        <v>9.1 OPERAI</v>
      </c>
    </row>
    <row r="7" spans="1:6" x14ac:dyDescent="0.3">
      <c r="A7" s="198" t="s">
        <v>98</v>
      </c>
      <c r="B7" s="429">
        <f>'9. COSTO PERSONALE'!$G$5*'9. COSTO PERSONALE'!G9</f>
        <v>0</v>
      </c>
      <c r="C7" s="429">
        <f>'9. COSTO PERSONALE'!$G$5*'9. COSTO PERSONALE'!H9</f>
        <v>0</v>
      </c>
      <c r="D7" s="429">
        <f>'9. COSTO PERSONALE'!$G$5*'9. COSTO PERSONALE'!I9</f>
        <v>0</v>
      </c>
      <c r="E7" s="26" t="str">
        <f>'9. COSTO PERSONALE'!F4</f>
        <v>9.2 IMPIEGATI</v>
      </c>
    </row>
    <row r="8" spans="1:6" x14ac:dyDescent="0.3">
      <c r="A8" s="198" t="s">
        <v>99</v>
      </c>
      <c r="B8" s="429">
        <f>'9. COSTO PERSONALE'!$B$13*'9. COSTO PERSONALE'!B17</f>
        <v>0</v>
      </c>
      <c r="C8" s="429">
        <f>'9. COSTO PERSONALE'!$B$13*'9. COSTO PERSONALE'!C17</f>
        <v>0</v>
      </c>
      <c r="D8" s="429">
        <f>'9. COSTO PERSONALE'!$B$13*'9. COSTO PERSONALE'!D17</f>
        <v>0</v>
      </c>
      <c r="E8" s="26" t="str">
        <f>'9. COSTO PERSONALE'!A12</f>
        <v>9.3 DIRIGENTI</v>
      </c>
    </row>
    <row r="9" spans="1:6" x14ac:dyDescent="0.3">
      <c r="A9" s="198" t="s">
        <v>100</v>
      </c>
      <c r="B9" s="429">
        <f>'9. COSTO PERSONALE'!$G$13*'9. COSTO PERSONALE'!G17</f>
        <v>0</v>
      </c>
      <c r="C9" s="429">
        <f>'9. COSTO PERSONALE'!$G$13*'9. COSTO PERSONALE'!H17</f>
        <v>0</v>
      </c>
      <c r="D9" s="429">
        <f>'9. COSTO PERSONALE'!$G$13*'9. COSTO PERSONALE'!I17</f>
        <v>0</v>
      </c>
      <c r="E9" s="26" t="str">
        <f>'9. COSTO PERSONALE'!F12</f>
        <v>9.4 PERSONALE AMMINISTRATIVO</v>
      </c>
    </row>
    <row r="10" spans="1:6" x14ac:dyDescent="0.3">
      <c r="A10" s="198" t="s">
        <v>101</v>
      </c>
      <c r="B10" s="429">
        <f>'9. COSTO PERSONALE'!$B$21*'9. COSTO PERSONALE'!B25</f>
        <v>0</v>
      </c>
      <c r="C10" s="429">
        <f>'9. COSTO PERSONALE'!$B$21*'9. COSTO PERSONALE'!C25</f>
        <v>0</v>
      </c>
      <c r="D10" s="429">
        <f>'9. COSTO PERSONALE'!$B$21*'9. COSTO PERSONALE'!D25</f>
        <v>0</v>
      </c>
      <c r="E10" s="26" t="str">
        <f>'9. COSTO PERSONALE'!A20</f>
        <v>9.5 PERSONALE COMMERCIALE (ES. VEDITA, PROMOZIONE)</v>
      </c>
    </row>
    <row r="11" spans="1:6" x14ac:dyDescent="0.3">
      <c r="A11" s="198" t="s">
        <v>102</v>
      </c>
      <c r="B11" s="429">
        <f>'9. COSTO PERSONALE'!$G$21*'9. COSTO PERSONALE'!G25</f>
        <v>0</v>
      </c>
      <c r="C11" s="429">
        <f>'9. COSTO PERSONALE'!$G$21*'9. COSTO PERSONALE'!H25</f>
        <v>0</v>
      </c>
      <c r="D11" s="429">
        <f>'9. COSTO PERSONALE'!$G$21*'9. COSTO PERSONALE'!I25</f>
        <v>0</v>
      </c>
      <c r="E11" s="26" t="str">
        <f>'9. COSTO PERSONALE'!F20</f>
        <v>9.6 ALTRE FIGURE (SPECIFICARE):</v>
      </c>
    </row>
    <row r="12" spans="1:6" x14ac:dyDescent="0.3">
      <c r="A12" s="200" t="s">
        <v>103</v>
      </c>
      <c r="B12" s="460">
        <f>SUM(B6:B11)</f>
        <v>0</v>
      </c>
      <c r="C12" s="460">
        <f t="shared" ref="C12:D12" si="0">SUM(C6:C11)</f>
        <v>0</v>
      </c>
      <c r="D12" s="460">
        <f t="shared" si="0"/>
        <v>0</v>
      </c>
    </row>
    <row r="13" spans="1:6" x14ac:dyDescent="0.3">
      <c r="A13" s="198" t="s">
        <v>104</v>
      </c>
      <c r="B13" s="278">
        <f>'9. COSTO PERSONALE'!B7*'9. COSTO PERSONALE'!B9</f>
        <v>0</v>
      </c>
      <c r="C13" s="278">
        <f>'9. COSTO PERSONALE'!B7*'9. COSTO PERSONALE'!C9</f>
        <v>0</v>
      </c>
      <c r="D13" s="278">
        <f>'9. COSTO PERSONALE'!B7*'9. COSTO PERSONALE'!D9</f>
        <v>0</v>
      </c>
      <c r="E13" s="26" t="str">
        <f>E6</f>
        <v>9.1 OPERAI</v>
      </c>
    </row>
    <row r="14" spans="1:6" x14ac:dyDescent="0.3">
      <c r="A14" s="198" t="s">
        <v>105</v>
      </c>
      <c r="B14" s="278">
        <f>'9. COSTO PERSONALE'!G7*'9. COSTO PERSONALE'!G9</f>
        <v>0</v>
      </c>
      <c r="C14" s="278">
        <f>'9. COSTO PERSONALE'!G7*'9. COSTO PERSONALE'!H9</f>
        <v>0</v>
      </c>
      <c r="D14" s="278">
        <f>'9. COSTO PERSONALE'!G7*'9. COSTO PERSONALE'!I9</f>
        <v>0</v>
      </c>
      <c r="E14" s="26" t="str">
        <f t="shared" ref="E14:E18" si="1">E7</f>
        <v>9.2 IMPIEGATI</v>
      </c>
    </row>
    <row r="15" spans="1:6" x14ac:dyDescent="0.3">
      <c r="A15" s="198" t="s">
        <v>106</v>
      </c>
      <c r="B15" s="278">
        <f>'9. COSTO PERSONALE'!B15*'9. COSTO PERSONALE'!B17</f>
        <v>0</v>
      </c>
      <c r="C15" s="278">
        <f>'9. COSTO PERSONALE'!B15*'9. COSTO PERSONALE'!C17</f>
        <v>0</v>
      </c>
      <c r="D15" s="278">
        <f>'9. COSTO PERSONALE'!B15*'9. COSTO PERSONALE'!D17</f>
        <v>0</v>
      </c>
      <c r="E15" s="26" t="str">
        <f t="shared" si="1"/>
        <v>9.3 DIRIGENTI</v>
      </c>
    </row>
    <row r="16" spans="1:6" x14ac:dyDescent="0.3">
      <c r="A16" s="198" t="s">
        <v>107</v>
      </c>
      <c r="B16" s="278">
        <f>'9. COSTO PERSONALE'!G15*'9. COSTO PERSONALE'!G17</f>
        <v>0</v>
      </c>
      <c r="C16" s="278">
        <f>'9. COSTO PERSONALE'!G15*'9. COSTO PERSONALE'!H17</f>
        <v>0</v>
      </c>
      <c r="D16" s="278">
        <f>'9. COSTO PERSONALE'!G15*'9. COSTO PERSONALE'!I17</f>
        <v>0</v>
      </c>
      <c r="E16" s="26" t="str">
        <f t="shared" si="1"/>
        <v>9.4 PERSONALE AMMINISTRATIVO</v>
      </c>
    </row>
    <row r="17" spans="1:5" x14ac:dyDescent="0.3">
      <c r="A17" s="198" t="s">
        <v>108</v>
      </c>
      <c r="B17" s="278">
        <f>'9. COSTO PERSONALE'!B23*'9. COSTO PERSONALE'!B25</f>
        <v>0</v>
      </c>
      <c r="C17" s="278">
        <f>'9. COSTO PERSONALE'!B23*'9. COSTO PERSONALE'!C25</f>
        <v>0</v>
      </c>
      <c r="D17" s="278">
        <f>'9. COSTO PERSONALE'!B23*'9. COSTO PERSONALE'!D25</f>
        <v>0</v>
      </c>
      <c r="E17" s="26" t="str">
        <f t="shared" si="1"/>
        <v>9.5 PERSONALE COMMERCIALE (ES. VEDITA, PROMOZIONE)</v>
      </c>
    </row>
    <row r="18" spans="1:5" x14ac:dyDescent="0.3">
      <c r="A18" s="198" t="s">
        <v>109</v>
      </c>
      <c r="B18" s="278">
        <f>'9. COSTO PERSONALE'!G23*'9. COSTO PERSONALE'!G25</f>
        <v>0</v>
      </c>
      <c r="C18" s="278">
        <f>'9. COSTO PERSONALE'!G23*'9. COSTO PERSONALE'!H25</f>
        <v>0</v>
      </c>
      <c r="D18" s="278">
        <f>'9. COSTO PERSONALE'!G23*'9. COSTO PERSONALE'!I25</f>
        <v>0</v>
      </c>
      <c r="E18" s="26" t="str">
        <f t="shared" si="1"/>
        <v>9.6 ALTRE FIGURE (SPECIFICARE):</v>
      </c>
    </row>
    <row r="19" spans="1:5" x14ac:dyDescent="0.3">
      <c r="A19" s="200" t="s">
        <v>110</v>
      </c>
      <c r="B19" s="461">
        <f>SUM(B13:B18)</f>
        <v>0</v>
      </c>
      <c r="C19" s="461">
        <f t="shared" ref="C19:D19" si="2">SUM(C13:C18)</f>
        <v>0</v>
      </c>
      <c r="D19" s="461">
        <f t="shared" si="2"/>
        <v>0</v>
      </c>
    </row>
    <row r="20" spans="1:5" x14ac:dyDescent="0.3">
      <c r="A20" s="200" t="s">
        <v>111</v>
      </c>
      <c r="B20" s="462">
        <f>B19</f>
        <v>0</v>
      </c>
      <c r="C20" s="461">
        <f>B20+C19</f>
        <v>0</v>
      </c>
      <c r="D20" s="461">
        <f>C20+D19</f>
        <v>0</v>
      </c>
    </row>
    <row r="21" spans="1:5" ht="25" thickBot="1" x14ac:dyDescent="0.35">
      <c r="A21" s="201" t="s">
        <v>112</v>
      </c>
      <c r="B21" s="463">
        <f>'9. COSTO PERSONALE'!B36</f>
        <v>0</v>
      </c>
      <c r="C21" s="463">
        <f>'9. COSTO PERSONALE'!C36</f>
        <v>0</v>
      </c>
      <c r="D21" s="463">
        <f>'9. COSTO PERSONALE'!D36</f>
        <v>0</v>
      </c>
    </row>
  </sheetData>
  <mergeCells count="3">
    <mergeCell ref="A1:C1"/>
    <mergeCell ref="D1:F1"/>
    <mergeCell ref="A4:D4"/>
  </mergeCells>
  <hyperlinks>
    <hyperlink ref="A1:C1" location="'INDICE BP'!A1" display="TORNA ALL'INDICE" xr:uid="{00000000-0004-0000-0E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I43"/>
  <sheetViews>
    <sheetView zoomScale="90" zoomScaleNormal="90" workbookViewId="0">
      <selection activeCell="D28" sqref="D28"/>
    </sheetView>
  </sheetViews>
  <sheetFormatPr baseColWidth="10" defaultColWidth="9.1640625" defaultRowHeight="24" x14ac:dyDescent="0.3"/>
  <cols>
    <col min="1" max="1" width="78.1640625" style="26" bestFit="1" customWidth="1"/>
    <col min="2" max="3" width="23.33203125" style="26" bestFit="1" customWidth="1"/>
    <col min="4" max="4" width="26" style="26" bestFit="1" customWidth="1"/>
    <col min="5" max="6" width="15.33203125" style="26" bestFit="1" customWidth="1"/>
    <col min="7" max="9" width="20" style="26" bestFit="1" customWidth="1"/>
    <col min="10" max="16384" width="9.1640625" style="26"/>
  </cols>
  <sheetData>
    <row r="1" spans="1:9" x14ac:dyDescent="0.3">
      <c r="A1" s="621" t="s">
        <v>388</v>
      </c>
      <c r="B1" s="621"/>
      <c r="C1" s="621"/>
    </row>
    <row r="2" spans="1:9" ht="25" thickBot="1" x14ac:dyDescent="0.35">
      <c r="A2" s="66"/>
      <c r="B2" s="66"/>
      <c r="C2" s="66"/>
    </row>
    <row r="3" spans="1:9" ht="25" thickBot="1" x14ac:dyDescent="0.35">
      <c r="A3" s="763" t="s">
        <v>492</v>
      </c>
      <c r="B3" s="764"/>
      <c r="C3" s="764"/>
      <c r="D3" s="763" t="s">
        <v>493</v>
      </c>
      <c r="E3" s="764"/>
      <c r="F3" s="765"/>
      <c r="G3" s="763" t="s">
        <v>494</v>
      </c>
      <c r="H3" s="764"/>
      <c r="I3" s="765"/>
    </row>
    <row r="4" spans="1:9" ht="25" thickBot="1" x14ac:dyDescent="0.35">
      <c r="A4" s="603" t="s">
        <v>43</v>
      </c>
      <c r="B4" s="610"/>
      <c r="C4" s="610"/>
      <c r="D4" s="114" t="s">
        <v>24</v>
      </c>
      <c r="E4" s="114" t="s">
        <v>25</v>
      </c>
      <c r="F4" s="114" t="s">
        <v>143</v>
      </c>
      <c r="G4" s="114" t="s">
        <v>24</v>
      </c>
      <c r="H4" s="114" t="s">
        <v>25</v>
      </c>
      <c r="I4" s="114" t="s">
        <v>143</v>
      </c>
    </row>
    <row r="5" spans="1:9" ht="25" thickBot="1" x14ac:dyDescent="0.35">
      <c r="A5" s="619" t="str">
        <f>'4. APPROVVIGIONAMENTI'!A5</f>
        <v>Materie prime/ Semilavorato 1</v>
      </c>
      <c r="B5" s="620"/>
      <c r="C5" s="620"/>
      <c r="D5" s="531">
        <f>'4. APPROVVIGIONAMENTI'!O5-'4. APPROVVIGIONAMENTI'!L5</f>
        <v>0</v>
      </c>
      <c r="E5" s="531">
        <f>'4. APPROVVIGIONAMENTI'!P5-'4. APPROVVIGIONAMENTI'!M5</f>
        <v>0</v>
      </c>
      <c r="F5" s="531">
        <f>'4. APPROVVIGIONAMENTI'!Q5-'4. APPROVVIGIONAMENTI'!N5</f>
        <v>0</v>
      </c>
      <c r="G5" s="415">
        <f>D5*'4. APPROVVIGIONAMENTI'!D5</f>
        <v>0</v>
      </c>
      <c r="H5" s="415">
        <f>E5*'4. APPROVVIGIONAMENTI'!E5</f>
        <v>0</v>
      </c>
      <c r="I5" s="415">
        <f>F5*'4. APPROVVIGIONAMENTI'!F5</f>
        <v>0</v>
      </c>
    </row>
    <row r="6" spans="1:9" ht="25" thickBot="1" x14ac:dyDescent="0.35">
      <c r="A6" s="619" t="str">
        <f>'4. APPROVVIGIONAMENTI'!A6</f>
        <v>Materie prime/ Semilavorato 2</v>
      </c>
      <c r="B6" s="620"/>
      <c r="C6" s="620"/>
      <c r="D6" s="531">
        <f>'4. APPROVVIGIONAMENTI'!O6-'4. APPROVVIGIONAMENTI'!L6</f>
        <v>0</v>
      </c>
      <c r="E6" s="531">
        <f>'4. APPROVVIGIONAMENTI'!P6-'4. APPROVVIGIONAMENTI'!M6</f>
        <v>0</v>
      </c>
      <c r="F6" s="531">
        <f>'4. APPROVVIGIONAMENTI'!Q6-'4. APPROVVIGIONAMENTI'!N6</f>
        <v>0</v>
      </c>
      <c r="G6" s="415">
        <f>D6*'4. APPROVVIGIONAMENTI'!D6</f>
        <v>0</v>
      </c>
      <c r="H6" s="415">
        <f>E6*'4. APPROVVIGIONAMENTI'!E6</f>
        <v>0</v>
      </c>
      <c r="I6" s="415">
        <f>F6*'4. APPROVVIGIONAMENTI'!F6</f>
        <v>0</v>
      </c>
    </row>
    <row r="7" spans="1:9" ht="25" thickBot="1" x14ac:dyDescent="0.35">
      <c r="A7" s="619" t="str">
        <f>'4. APPROVVIGIONAMENTI'!A7</f>
        <v>Materie prime/ Semilavorato 3</v>
      </c>
      <c r="B7" s="620"/>
      <c r="C7" s="620"/>
      <c r="D7" s="531">
        <f>'4. APPROVVIGIONAMENTI'!O7-'4. APPROVVIGIONAMENTI'!L7</f>
        <v>0</v>
      </c>
      <c r="E7" s="531">
        <f>'4. APPROVVIGIONAMENTI'!P7-'4. APPROVVIGIONAMENTI'!M7</f>
        <v>0</v>
      </c>
      <c r="F7" s="531">
        <f>'4. APPROVVIGIONAMENTI'!Q7-'4. APPROVVIGIONAMENTI'!N7</f>
        <v>0</v>
      </c>
      <c r="G7" s="415">
        <f>D7*'4. APPROVVIGIONAMENTI'!D7</f>
        <v>0</v>
      </c>
      <c r="H7" s="415">
        <f>E7*'4. APPROVVIGIONAMENTI'!E7</f>
        <v>0</v>
      </c>
      <c r="I7" s="415">
        <f>F7*'4. APPROVVIGIONAMENTI'!F7</f>
        <v>0</v>
      </c>
    </row>
    <row r="8" spans="1:9" ht="25" thickBot="1" x14ac:dyDescent="0.35">
      <c r="A8" s="619" t="str">
        <f>'4. APPROVVIGIONAMENTI'!A8</f>
        <v>Materie prime/ Semilavorato 4</v>
      </c>
      <c r="B8" s="620"/>
      <c r="C8" s="620"/>
      <c r="D8" s="531">
        <f>'4. APPROVVIGIONAMENTI'!O8-'4. APPROVVIGIONAMENTI'!L8</f>
        <v>0</v>
      </c>
      <c r="E8" s="531">
        <f>'4. APPROVVIGIONAMENTI'!P8-'4. APPROVVIGIONAMENTI'!M8</f>
        <v>0</v>
      </c>
      <c r="F8" s="531">
        <f>'4. APPROVVIGIONAMENTI'!Q8-'4. APPROVVIGIONAMENTI'!N8</f>
        <v>0</v>
      </c>
      <c r="G8" s="415">
        <f>D8*'4. APPROVVIGIONAMENTI'!D8</f>
        <v>0</v>
      </c>
      <c r="H8" s="415">
        <f>E8*'4. APPROVVIGIONAMENTI'!E8</f>
        <v>0</v>
      </c>
      <c r="I8" s="415">
        <f>F8*'4. APPROVVIGIONAMENTI'!F8</f>
        <v>0</v>
      </c>
    </row>
    <row r="9" spans="1:9" ht="25" thickBot="1" x14ac:dyDescent="0.35">
      <c r="A9" s="619" t="str">
        <f>'4. APPROVVIGIONAMENTI'!A9</f>
        <v>Materie prime/ Semilavorato 5</v>
      </c>
      <c r="B9" s="620"/>
      <c r="C9" s="620"/>
      <c r="D9" s="531">
        <f>'4. APPROVVIGIONAMENTI'!O9-'4. APPROVVIGIONAMENTI'!L9</f>
        <v>0</v>
      </c>
      <c r="E9" s="531">
        <f>'4. APPROVVIGIONAMENTI'!P9-'4. APPROVVIGIONAMENTI'!M9</f>
        <v>0</v>
      </c>
      <c r="F9" s="531">
        <f>'4. APPROVVIGIONAMENTI'!Q9-'4. APPROVVIGIONAMENTI'!N9</f>
        <v>0</v>
      </c>
      <c r="G9" s="415">
        <f>D9*'4. APPROVVIGIONAMENTI'!D9</f>
        <v>0</v>
      </c>
      <c r="H9" s="415">
        <f>E9*'4. APPROVVIGIONAMENTI'!E9</f>
        <v>0</v>
      </c>
      <c r="I9" s="415">
        <f>F9*'4. APPROVVIGIONAMENTI'!F9</f>
        <v>0</v>
      </c>
    </row>
    <row r="10" spans="1:9" ht="25" thickBot="1" x14ac:dyDescent="0.35">
      <c r="A10" s="619" t="str">
        <f>'4. APPROVVIGIONAMENTI'!A10</f>
        <v>Materie prime/ Semilavorato 6</v>
      </c>
      <c r="B10" s="620"/>
      <c r="C10" s="620"/>
      <c r="D10" s="531">
        <f>'4. APPROVVIGIONAMENTI'!O10-'4. APPROVVIGIONAMENTI'!L10</f>
        <v>0</v>
      </c>
      <c r="E10" s="531">
        <f>'4. APPROVVIGIONAMENTI'!P10-'4. APPROVVIGIONAMENTI'!M10</f>
        <v>0</v>
      </c>
      <c r="F10" s="531">
        <f>'4. APPROVVIGIONAMENTI'!Q10-'4. APPROVVIGIONAMENTI'!N10</f>
        <v>0</v>
      </c>
      <c r="G10" s="415">
        <f>D10*'4. APPROVVIGIONAMENTI'!D10</f>
        <v>0</v>
      </c>
      <c r="H10" s="415">
        <f>E10*'4. APPROVVIGIONAMENTI'!E10</f>
        <v>0</v>
      </c>
      <c r="I10" s="415">
        <f>F10*'4. APPROVVIGIONAMENTI'!F10</f>
        <v>0</v>
      </c>
    </row>
    <row r="11" spans="1:9" ht="25" thickBot="1" x14ac:dyDescent="0.35">
      <c r="A11" s="619" t="str">
        <f>'4. APPROVVIGIONAMENTI'!A11</f>
        <v>Materie prime/ Semilavorato 7</v>
      </c>
      <c r="B11" s="620"/>
      <c r="C11" s="620"/>
      <c r="D11" s="531">
        <f>'4. APPROVVIGIONAMENTI'!O11-'4. APPROVVIGIONAMENTI'!L11</f>
        <v>0</v>
      </c>
      <c r="E11" s="531">
        <f>'4. APPROVVIGIONAMENTI'!P11-'4. APPROVVIGIONAMENTI'!M11</f>
        <v>0</v>
      </c>
      <c r="F11" s="531">
        <f>'4. APPROVVIGIONAMENTI'!Q11-'4. APPROVVIGIONAMENTI'!N11</f>
        <v>0</v>
      </c>
      <c r="G11" s="415">
        <f>D11*'4. APPROVVIGIONAMENTI'!D11</f>
        <v>0</v>
      </c>
      <c r="H11" s="415">
        <f>E11*'4. APPROVVIGIONAMENTI'!E11</f>
        <v>0</v>
      </c>
      <c r="I11" s="415">
        <f>F11*'4. APPROVVIGIONAMENTI'!F11</f>
        <v>0</v>
      </c>
    </row>
    <row r="12" spans="1:9" ht="25" thickBot="1" x14ac:dyDescent="0.35">
      <c r="A12" s="619" t="str">
        <f>'4. APPROVVIGIONAMENTI'!A12</f>
        <v>Materie prime/ Semilavorato 8</v>
      </c>
      <c r="B12" s="620"/>
      <c r="C12" s="620"/>
      <c r="D12" s="531">
        <f>'4. APPROVVIGIONAMENTI'!O12-'4. APPROVVIGIONAMENTI'!L12</f>
        <v>0</v>
      </c>
      <c r="E12" s="531">
        <f>'4. APPROVVIGIONAMENTI'!P12-'4. APPROVVIGIONAMENTI'!M12</f>
        <v>0</v>
      </c>
      <c r="F12" s="531">
        <f>'4. APPROVVIGIONAMENTI'!Q12-'4. APPROVVIGIONAMENTI'!N12</f>
        <v>0</v>
      </c>
      <c r="G12" s="415">
        <f>D12*'4. APPROVVIGIONAMENTI'!D12</f>
        <v>0</v>
      </c>
      <c r="H12" s="415">
        <f>E12*'4. APPROVVIGIONAMENTI'!E12</f>
        <v>0</v>
      </c>
      <c r="I12" s="415">
        <f>F12*'4. APPROVVIGIONAMENTI'!F12</f>
        <v>0</v>
      </c>
    </row>
    <row r="13" spans="1:9" ht="25" thickBot="1" x14ac:dyDescent="0.35">
      <c r="A13" s="619" t="str">
        <f>'4. APPROVVIGIONAMENTI'!A13</f>
        <v>Materie prime/ Semilavorato 9</v>
      </c>
      <c r="B13" s="620"/>
      <c r="C13" s="620"/>
      <c r="D13" s="531">
        <f>'4. APPROVVIGIONAMENTI'!O13-'4. APPROVVIGIONAMENTI'!L13</f>
        <v>0</v>
      </c>
      <c r="E13" s="531">
        <f>'4. APPROVVIGIONAMENTI'!P13-'4. APPROVVIGIONAMENTI'!M13</f>
        <v>0</v>
      </c>
      <c r="F13" s="531">
        <f>'4. APPROVVIGIONAMENTI'!Q13-'4. APPROVVIGIONAMENTI'!N13</f>
        <v>0</v>
      </c>
      <c r="G13" s="415">
        <f>D13*'4. APPROVVIGIONAMENTI'!D13</f>
        <v>0</v>
      </c>
      <c r="H13" s="415">
        <f>E13*'4. APPROVVIGIONAMENTI'!E13</f>
        <v>0</v>
      </c>
      <c r="I13" s="415">
        <f>F13*'4. APPROVVIGIONAMENTI'!F13</f>
        <v>0</v>
      </c>
    </row>
    <row r="14" spans="1:9" ht="25" thickBot="1" x14ac:dyDescent="0.35">
      <c r="A14" s="619" t="str">
        <f>'4. APPROVVIGIONAMENTI'!A14</f>
        <v>Materie prime/ Semilavorato 10</v>
      </c>
      <c r="B14" s="620"/>
      <c r="C14" s="620"/>
      <c r="D14" s="531">
        <f>'4. APPROVVIGIONAMENTI'!O14-'4. APPROVVIGIONAMENTI'!L14</f>
        <v>0</v>
      </c>
      <c r="E14" s="531">
        <f>'4. APPROVVIGIONAMENTI'!P14-'4. APPROVVIGIONAMENTI'!M14</f>
        <v>0</v>
      </c>
      <c r="F14" s="531">
        <f>'4. APPROVVIGIONAMENTI'!Q14-'4. APPROVVIGIONAMENTI'!N14</f>
        <v>0</v>
      </c>
      <c r="G14" s="415">
        <f>D14*'4. APPROVVIGIONAMENTI'!D14</f>
        <v>0</v>
      </c>
      <c r="H14" s="415">
        <f>E14*'4. APPROVVIGIONAMENTI'!E14</f>
        <v>0</v>
      </c>
      <c r="I14" s="415">
        <f>F14*'4. APPROVVIGIONAMENTI'!F14</f>
        <v>0</v>
      </c>
    </row>
    <row r="15" spans="1:9" ht="25" thickBot="1" x14ac:dyDescent="0.35">
      <c r="A15" s="603" t="s">
        <v>47</v>
      </c>
      <c r="B15" s="610"/>
      <c r="C15" s="610"/>
      <c r="D15" s="532">
        <f t="shared" ref="D15:I15" si="0">SUM(D5:D14)</f>
        <v>0</v>
      </c>
      <c r="E15" s="532">
        <f t="shared" si="0"/>
        <v>0</v>
      </c>
      <c r="F15" s="532">
        <f t="shared" si="0"/>
        <v>0</v>
      </c>
      <c r="G15" s="416">
        <f t="shared" si="0"/>
        <v>0</v>
      </c>
      <c r="H15" s="416">
        <f t="shared" si="0"/>
        <v>0</v>
      </c>
      <c r="I15" s="416">
        <f t="shared" si="0"/>
        <v>0</v>
      </c>
    </row>
    <row r="16" spans="1:9" x14ac:dyDescent="0.3">
      <c r="A16" s="66"/>
      <c r="B16" s="66"/>
      <c r="C16" s="66"/>
    </row>
    <row r="17" spans="1:4" x14ac:dyDescent="0.3">
      <c r="A17" s="66"/>
      <c r="B17" s="66"/>
      <c r="C17" s="66"/>
    </row>
    <row r="18" spans="1:4" ht="25" thickBot="1" x14ac:dyDescent="0.35">
      <c r="A18" s="66"/>
      <c r="B18" s="66"/>
      <c r="C18" s="66"/>
    </row>
    <row r="19" spans="1:4" ht="25" thickBot="1" x14ac:dyDescent="0.35">
      <c r="A19" s="763" t="s">
        <v>113</v>
      </c>
      <c r="B19" s="764"/>
      <c r="C19" s="764"/>
      <c r="D19" s="765"/>
    </row>
    <row r="20" spans="1:4" ht="25" thickBot="1" x14ac:dyDescent="0.35">
      <c r="A20" s="126" t="s">
        <v>114</v>
      </c>
      <c r="B20" s="114" t="str">
        <f>'9. COSTO PERSONALE'!B8</f>
        <v>ANNO 1</v>
      </c>
      <c r="C20" s="114" t="str">
        <f>'9. COSTO PERSONALE'!C8</f>
        <v>ANNO 2</v>
      </c>
      <c r="D20" s="114" t="str">
        <f>'9. COSTO PERSONALE'!D8</f>
        <v>ANNO 3</v>
      </c>
    </row>
    <row r="21" spans="1:4" x14ac:dyDescent="0.3">
      <c r="A21" s="198" t="s">
        <v>115</v>
      </c>
      <c r="B21" s="533">
        <f>G15</f>
        <v>0</v>
      </c>
      <c r="C21" s="533">
        <f t="shared" ref="C21:D21" si="1">H15</f>
        <v>0</v>
      </c>
      <c r="D21" s="533">
        <f t="shared" si="1"/>
        <v>0</v>
      </c>
    </row>
    <row r="22" spans="1:4" x14ac:dyDescent="0.3">
      <c r="A22" s="208" t="s">
        <v>116</v>
      </c>
      <c r="B22" s="476">
        <f>B21</f>
        <v>0</v>
      </c>
      <c r="C22" s="476">
        <f t="shared" ref="C22:D22" si="2">C21</f>
        <v>0</v>
      </c>
      <c r="D22" s="476">
        <f t="shared" si="2"/>
        <v>0</v>
      </c>
    </row>
    <row r="23" spans="1:4" ht="25" thickBot="1" x14ac:dyDescent="0.35">
      <c r="A23" s="198"/>
      <c r="B23" s="199"/>
      <c r="C23" s="199"/>
      <c r="D23" s="199"/>
    </row>
    <row r="24" spans="1:4" ht="25" thickBot="1" x14ac:dyDescent="0.35">
      <c r="A24" s="126" t="s">
        <v>117</v>
      </c>
      <c r="B24" s="210" t="str">
        <f>B20</f>
        <v>ANNO 1</v>
      </c>
      <c r="C24" s="210" t="str">
        <f t="shared" ref="C24:D24" si="3">C20</f>
        <v>ANNO 2</v>
      </c>
      <c r="D24" s="210" t="str">
        <f t="shared" si="3"/>
        <v>ANNO 3</v>
      </c>
    </row>
    <row r="25" spans="1:4" ht="25" thickBot="1" x14ac:dyDescent="0.35">
      <c r="A25" s="209" t="s">
        <v>116</v>
      </c>
      <c r="B25" s="477">
        <f>'3. VENDITE'!K8*'1. PARAMETRI INIZIALI'!I14*'17. FULL COST E PREZZO'!B27</f>
        <v>0</v>
      </c>
      <c r="C25" s="477">
        <f>'3. VENDITE'!L8*'1. PARAMETRI INIZIALI'!J14*'17. FULL COST E PREZZO'!C27</f>
        <v>0</v>
      </c>
      <c r="D25" s="477">
        <f>'3. VENDITE'!M8*'1. PARAMETRI INIZIALI'!K14*'17. FULL COST E PREZZO'!D27</f>
        <v>0</v>
      </c>
    </row>
    <row r="26" spans="1:4" x14ac:dyDescent="0.3">
      <c r="A26" s="202"/>
      <c r="B26" s="203"/>
      <c r="C26" s="203"/>
      <c r="D26" s="203"/>
    </row>
    <row r="27" spans="1:4" x14ac:dyDescent="0.3">
      <c r="B27" s="203"/>
      <c r="C27" s="203"/>
      <c r="D27" s="203"/>
    </row>
    <row r="28" spans="1:4" x14ac:dyDescent="0.3">
      <c r="B28" s="203"/>
      <c r="C28" s="203"/>
      <c r="D28" s="203"/>
    </row>
    <row r="29" spans="1:4" x14ac:dyDescent="0.3">
      <c r="B29" s="203"/>
      <c r="C29" s="203"/>
      <c r="D29" s="203"/>
    </row>
    <row r="30" spans="1:4" x14ac:dyDescent="0.3">
      <c r="B30" s="203"/>
      <c r="C30" s="203"/>
      <c r="D30" s="203"/>
    </row>
    <row r="31" spans="1:4" x14ac:dyDescent="0.3">
      <c r="B31" s="203"/>
      <c r="C31" s="203"/>
      <c r="D31" s="203"/>
    </row>
    <row r="32" spans="1:4" x14ac:dyDescent="0.3">
      <c r="A32" s="54"/>
      <c r="B32" s="204"/>
      <c r="C32" s="204"/>
      <c r="D32" s="204"/>
    </row>
    <row r="33" spans="1:4" x14ac:dyDescent="0.3">
      <c r="B33" s="205"/>
      <c r="C33" s="205"/>
      <c r="D33" s="205"/>
    </row>
    <row r="34" spans="1:4" x14ac:dyDescent="0.3">
      <c r="B34" s="205"/>
      <c r="C34" s="205"/>
      <c r="D34" s="205"/>
    </row>
    <row r="35" spans="1:4" x14ac:dyDescent="0.3">
      <c r="B35" s="205"/>
      <c r="C35" s="205"/>
      <c r="D35" s="205"/>
    </row>
    <row r="36" spans="1:4" x14ac:dyDescent="0.3">
      <c r="B36" s="205"/>
      <c r="C36" s="205"/>
      <c r="D36" s="205"/>
    </row>
    <row r="37" spans="1:4" x14ac:dyDescent="0.3">
      <c r="B37" s="205"/>
      <c r="C37" s="205"/>
      <c r="D37" s="205"/>
    </row>
    <row r="38" spans="1:4" x14ac:dyDescent="0.3">
      <c r="B38" s="205"/>
      <c r="C38" s="205"/>
      <c r="D38" s="205"/>
    </row>
    <row r="39" spans="1:4" x14ac:dyDescent="0.3">
      <c r="A39" s="54"/>
      <c r="B39" s="206"/>
      <c r="C39" s="206"/>
      <c r="D39" s="206"/>
    </row>
    <row r="40" spans="1:4" x14ac:dyDescent="0.3">
      <c r="A40" s="54"/>
      <c r="B40" s="207"/>
      <c r="C40" s="206"/>
      <c r="D40" s="206"/>
    </row>
    <row r="41" spans="1:4" x14ac:dyDescent="0.3">
      <c r="A41" s="54"/>
      <c r="B41" s="206"/>
      <c r="C41" s="206"/>
      <c r="D41" s="206"/>
    </row>
    <row r="42" spans="1:4" x14ac:dyDescent="0.3">
      <c r="A42" s="54"/>
      <c r="B42" s="207"/>
      <c r="C42" s="207"/>
      <c r="D42" s="207"/>
    </row>
    <row r="43" spans="1:4" x14ac:dyDescent="0.3">
      <c r="A43" s="54"/>
      <c r="B43" s="76"/>
      <c r="C43" s="76"/>
      <c r="D43" s="76"/>
    </row>
  </sheetData>
  <mergeCells count="17">
    <mergeCell ref="A19:D19"/>
    <mergeCell ref="A15:C15"/>
    <mergeCell ref="A14:C14"/>
    <mergeCell ref="A3:C3"/>
    <mergeCell ref="D3:F3"/>
    <mergeCell ref="A12:C12"/>
    <mergeCell ref="A13:C13"/>
    <mergeCell ref="G3:I3"/>
    <mergeCell ref="A1:C1"/>
    <mergeCell ref="A9:C9"/>
    <mergeCell ref="A10:C10"/>
    <mergeCell ref="A11:C11"/>
    <mergeCell ref="A4:C4"/>
    <mergeCell ref="A5:C5"/>
    <mergeCell ref="A6:C6"/>
    <mergeCell ref="A7:C7"/>
    <mergeCell ref="A8:C8"/>
  </mergeCells>
  <phoneticPr fontId="23" type="noConversion"/>
  <hyperlinks>
    <hyperlink ref="A1:C1" location="'INDICE BP'!A1" display="TORNA ALL'INDICE" xr:uid="{00000000-0004-0000-0F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E34"/>
  <sheetViews>
    <sheetView workbookViewId="0">
      <selection activeCell="B1" sqref="B1"/>
    </sheetView>
  </sheetViews>
  <sheetFormatPr baseColWidth="10" defaultColWidth="9.1640625" defaultRowHeight="19" x14ac:dyDescent="0.25"/>
  <cols>
    <col min="1" max="1" width="9.1640625" style="212"/>
    <col min="2" max="2" width="75.83203125" style="212" customWidth="1"/>
    <col min="3" max="3" width="17.6640625" style="212" customWidth="1"/>
    <col min="4" max="5" width="15.5" style="212" bestFit="1" customWidth="1"/>
    <col min="6" max="16384" width="9.1640625" style="212"/>
  </cols>
  <sheetData>
    <row r="1" spans="1:5" ht="24" x14ac:dyDescent="0.3">
      <c r="A1" s="211"/>
      <c r="B1" s="524" t="s">
        <v>388</v>
      </c>
    </row>
    <row r="2" spans="1:5" x14ac:dyDescent="0.25">
      <c r="A2" s="211"/>
    </row>
    <row r="3" spans="1:5" x14ac:dyDescent="0.25">
      <c r="B3" s="767" t="s">
        <v>118</v>
      </c>
      <c r="C3" s="767"/>
      <c r="D3" s="767"/>
      <c r="E3" s="767"/>
    </row>
    <row r="4" spans="1:5" x14ac:dyDescent="0.25">
      <c r="A4" s="213"/>
      <c r="B4" s="213"/>
      <c r="C4" s="214"/>
    </row>
    <row r="5" spans="1:5" x14ac:dyDescent="0.25">
      <c r="A5" s="213"/>
      <c r="B5" s="768" t="s">
        <v>119</v>
      </c>
      <c r="C5" s="768"/>
      <c r="D5" s="768"/>
      <c r="E5" s="768"/>
    </row>
    <row r="6" spans="1:5" x14ac:dyDescent="0.25">
      <c r="A6" s="213"/>
      <c r="B6" s="769" t="s">
        <v>120</v>
      </c>
      <c r="C6" s="770"/>
      <c r="D6" s="770"/>
      <c r="E6" s="770"/>
    </row>
    <row r="7" spans="1:5" ht="20" thickBot="1" x14ac:dyDescent="0.3">
      <c r="A7" s="213"/>
      <c r="B7" s="213"/>
      <c r="C7" s="214"/>
    </row>
    <row r="8" spans="1:5" ht="20" thickBot="1" x14ac:dyDescent="0.3">
      <c r="A8" s="213"/>
      <c r="B8" s="215" t="s">
        <v>121</v>
      </c>
      <c r="C8" s="216" t="str">
        <f>'13. ELABORATO MAGAZZINO'!B20</f>
        <v>ANNO 1</v>
      </c>
      <c r="D8" s="216" t="str">
        <f>'13. ELABORATO MAGAZZINO'!C20</f>
        <v>ANNO 2</v>
      </c>
      <c r="E8" s="216" t="str">
        <f>'13. ELABORATO MAGAZZINO'!D20</f>
        <v>ANNO 3</v>
      </c>
    </row>
    <row r="9" spans="1:5" x14ac:dyDescent="0.25">
      <c r="A9" s="213"/>
      <c r="B9" s="215"/>
      <c r="C9" s="217"/>
    </row>
    <row r="10" spans="1:5" x14ac:dyDescent="0.25">
      <c r="A10" s="213"/>
      <c r="B10" s="218" t="s">
        <v>122</v>
      </c>
      <c r="C10" s="219">
        <f>'18. CE ANNUALE'!B31</f>
        <v>0</v>
      </c>
      <c r="D10" s="219">
        <f>'18. CE ANNUALE'!C31</f>
        <v>0</v>
      </c>
      <c r="E10" s="219">
        <f>'18. CE ANNUALE'!D31</f>
        <v>0</v>
      </c>
    </row>
    <row r="11" spans="1:5" x14ac:dyDescent="0.25">
      <c r="A11" s="213"/>
      <c r="B11" s="220"/>
      <c r="C11" s="221"/>
    </row>
    <row r="12" spans="1:5" ht="20" x14ac:dyDescent="0.25">
      <c r="A12" s="213"/>
      <c r="B12" s="222" t="s">
        <v>123</v>
      </c>
      <c r="C12" s="214"/>
    </row>
    <row r="13" spans="1:5" ht="20" x14ac:dyDescent="0.25">
      <c r="A13" s="213"/>
      <c r="B13" s="223" t="s">
        <v>124</v>
      </c>
      <c r="C13" s="224"/>
      <c r="D13" s="225"/>
      <c r="E13" s="225"/>
    </row>
    <row r="14" spans="1:5" ht="20" x14ac:dyDescent="0.25">
      <c r="A14" s="213"/>
      <c r="B14" s="226" t="s">
        <v>125</v>
      </c>
      <c r="C14" s="224"/>
      <c r="D14" s="225"/>
      <c r="E14" s="225"/>
    </row>
    <row r="15" spans="1:5" ht="20" x14ac:dyDescent="0.25">
      <c r="A15" s="213"/>
      <c r="B15" s="220" t="s">
        <v>126</v>
      </c>
      <c r="C15" s="227"/>
      <c r="D15" s="225"/>
      <c r="E15" s="225"/>
    </row>
    <row r="16" spans="1:5" x14ac:dyDescent="0.25">
      <c r="A16" s="213"/>
      <c r="B16" s="228"/>
      <c r="C16" s="214"/>
    </row>
    <row r="17" spans="1:5" ht="20" x14ac:dyDescent="0.25">
      <c r="A17" s="213"/>
      <c r="B17" s="229" t="s">
        <v>127</v>
      </c>
      <c r="C17" s="214"/>
    </row>
    <row r="18" spans="1:5" ht="70.5" customHeight="1" x14ac:dyDescent="0.25">
      <c r="A18" s="213"/>
      <c r="B18" s="771" t="s">
        <v>128</v>
      </c>
      <c r="C18" s="771"/>
      <c r="D18" s="771"/>
      <c r="E18" s="771"/>
    </row>
    <row r="19" spans="1:5" ht="20" x14ac:dyDescent="0.25">
      <c r="A19" s="213"/>
      <c r="B19" s="223" t="s">
        <v>129</v>
      </c>
      <c r="C19" s="467">
        <f>'18. CE ANNUALE'!B9</f>
        <v>0</v>
      </c>
      <c r="D19" s="467">
        <f>'18. CE ANNUALE'!C9</f>
        <v>0</v>
      </c>
      <c r="E19" s="467">
        <f>'18. CE ANNUALE'!D9</f>
        <v>0</v>
      </c>
    </row>
    <row r="20" spans="1:5" ht="20" x14ac:dyDescent="0.25">
      <c r="A20" s="213"/>
      <c r="B20" s="230" t="s">
        <v>130</v>
      </c>
      <c r="C20" s="467">
        <f>SUM('18. CE ANNUALE'!B12:B23)</f>
        <v>0</v>
      </c>
      <c r="D20" s="467">
        <f>SUM('18. CE ANNUALE'!C12:C23)</f>
        <v>0</v>
      </c>
      <c r="E20" s="467">
        <f>SUM('18. CE ANNUALE'!D12:D23)</f>
        <v>0</v>
      </c>
    </row>
    <row r="21" spans="1:5" ht="20" x14ac:dyDescent="0.25">
      <c r="A21" s="213"/>
      <c r="B21" s="230" t="s">
        <v>131</v>
      </c>
      <c r="C21" s="464">
        <f>C19-C20</f>
        <v>0</v>
      </c>
      <c r="D21" s="464">
        <f t="shared" ref="D21:E21" si="0">D19-D20</f>
        <v>0</v>
      </c>
      <c r="E21" s="464">
        <f t="shared" si="0"/>
        <v>0</v>
      </c>
    </row>
    <row r="22" spans="1:5" ht="20" x14ac:dyDescent="0.25">
      <c r="A22" s="213"/>
      <c r="B22" s="230" t="s">
        <v>132</v>
      </c>
      <c r="C22" s="467">
        <v>0</v>
      </c>
      <c r="D22" s="467">
        <v>0</v>
      </c>
      <c r="E22" s="467">
        <v>0</v>
      </c>
    </row>
    <row r="23" spans="1:5" ht="39" x14ac:dyDescent="0.25">
      <c r="A23" s="213"/>
      <c r="B23" s="230" t="s">
        <v>133</v>
      </c>
      <c r="C23" s="467">
        <f>'18. CE ANNUALE'!B26</f>
        <v>0</v>
      </c>
      <c r="D23" s="467">
        <f>'18. CE ANNUALE'!C26</f>
        <v>0</v>
      </c>
      <c r="E23" s="467">
        <f>'18. CE ANNUALE'!D26</f>
        <v>0</v>
      </c>
    </row>
    <row r="24" spans="1:5" x14ac:dyDescent="0.25">
      <c r="A24" s="213"/>
      <c r="B24" s="231" t="s">
        <v>134</v>
      </c>
      <c r="C24" s="469">
        <f>C21-C22-C23</f>
        <v>0</v>
      </c>
      <c r="D24" s="469">
        <f t="shared" ref="D24:E24" si="1">D21-D22-D23</f>
        <v>0</v>
      </c>
      <c r="E24" s="469">
        <f t="shared" si="1"/>
        <v>0</v>
      </c>
    </row>
    <row r="25" spans="1:5" x14ac:dyDescent="0.25">
      <c r="A25" s="213"/>
      <c r="B25" s="228"/>
      <c r="C25" s="466"/>
      <c r="D25" s="465"/>
      <c r="E25" s="465"/>
    </row>
    <row r="26" spans="1:5" x14ac:dyDescent="0.25">
      <c r="A26" s="213"/>
      <c r="B26" s="232" t="s">
        <v>464</v>
      </c>
      <c r="C26" s="464">
        <f>0.3*C24</f>
        <v>0</v>
      </c>
      <c r="D26" s="464">
        <f t="shared" ref="D26:E26" si="2">0.3*D24</f>
        <v>0</v>
      </c>
      <c r="E26" s="464">
        <f t="shared" si="2"/>
        <v>0</v>
      </c>
    </row>
    <row r="27" spans="1:5" x14ac:dyDescent="0.25">
      <c r="A27" s="213"/>
      <c r="B27" s="228"/>
      <c r="C27" s="214"/>
    </row>
    <row r="28" spans="1:5" x14ac:dyDescent="0.25">
      <c r="A28" s="213"/>
      <c r="B28" s="772" t="s">
        <v>135</v>
      </c>
      <c r="C28" s="772"/>
      <c r="D28" s="772"/>
      <c r="E28" s="772"/>
    </row>
    <row r="29" spans="1:5" ht="20" x14ac:dyDescent="0.25">
      <c r="A29" s="213"/>
      <c r="B29" s="233" t="s">
        <v>136</v>
      </c>
      <c r="C29" s="470">
        <f>C10</f>
        <v>0</v>
      </c>
      <c r="D29" s="470">
        <f t="shared" ref="D29:E29" si="3">D10</f>
        <v>0</v>
      </c>
      <c r="E29" s="470">
        <f t="shared" si="3"/>
        <v>0</v>
      </c>
    </row>
    <row r="30" spans="1:5" ht="20" x14ac:dyDescent="0.25">
      <c r="A30" s="213"/>
      <c r="B30" s="234" t="s">
        <v>137</v>
      </c>
      <c r="C30" s="471"/>
      <c r="D30" s="468"/>
      <c r="E30" s="468"/>
    </row>
    <row r="31" spans="1:5" ht="20" x14ac:dyDescent="0.25">
      <c r="A31" s="213"/>
      <c r="B31" s="235" t="s">
        <v>138</v>
      </c>
      <c r="C31" s="471">
        <v>0</v>
      </c>
      <c r="D31" s="471">
        <v>0</v>
      </c>
      <c r="E31" s="471">
        <v>0</v>
      </c>
    </row>
    <row r="32" spans="1:5" ht="20" x14ac:dyDescent="0.25">
      <c r="A32" s="213"/>
      <c r="B32" s="235" t="s">
        <v>139</v>
      </c>
      <c r="C32" s="471">
        <f>IF(C29&gt;C26,C26,C29)</f>
        <v>0</v>
      </c>
      <c r="D32" s="471">
        <f t="shared" ref="D32:E32" si="4">IF(D29&gt;D26,D26,D29)</f>
        <v>0</v>
      </c>
      <c r="E32" s="471">
        <f t="shared" si="4"/>
        <v>0</v>
      </c>
    </row>
    <row r="33" spans="1:5" ht="20" x14ac:dyDescent="0.25">
      <c r="A33" s="213"/>
      <c r="B33" s="236" t="s">
        <v>140</v>
      </c>
      <c r="C33" s="471">
        <f>IF(C29&gt;C26,C29-C26,0)</f>
        <v>0</v>
      </c>
      <c r="D33" s="471">
        <f t="shared" ref="D33:E33" si="5">IF(D29&gt;D26,D29-D26,0)</f>
        <v>0</v>
      </c>
      <c r="E33" s="471">
        <f t="shared" si="5"/>
        <v>0</v>
      </c>
    </row>
    <row r="34" spans="1:5" x14ac:dyDescent="0.25">
      <c r="A34" s="213"/>
      <c r="B34" s="213"/>
      <c r="C34" s="214"/>
    </row>
  </sheetData>
  <mergeCells count="5">
    <mergeCell ref="B3:E3"/>
    <mergeCell ref="B5:E5"/>
    <mergeCell ref="B6:E6"/>
    <mergeCell ref="B18:E18"/>
    <mergeCell ref="B28:E28"/>
  </mergeCells>
  <hyperlinks>
    <hyperlink ref="B1" location="'INDICE BP'!A1" display="TORNA ALL'INDICE" xr:uid="{EB2D8742-752A-4590-9A2E-1BCDA02B9DF5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G35"/>
  <sheetViews>
    <sheetView zoomScale="70" zoomScaleNormal="70" workbookViewId="0">
      <selection activeCell="C21" sqref="C21"/>
    </sheetView>
  </sheetViews>
  <sheetFormatPr baseColWidth="10" defaultColWidth="9.1640625" defaultRowHeight="24" x14ac:dyDescent="0.3"/>
  <cols>
    <col min="1" max="1" width="14.1640625" style="133" customWidth="1"/>
    <col min="2" max="2" width="78.6640625" style="133" customWidth="1"/>
    <col min="3" max="3" width="17.1640625" style="133" bestFit="1" customWidth="1"/>
    <col min="4" max="5" width="19.1640625" style="133" bestFit="1" customWidth="1"/>
    <col min="6" max="6" width="13.33203125" style="133" bestFit="1" customWidth="1"/>
    <col min="7" max="16384" width="9.1640625" style="133"/>
  </cols>
  <sheetData>
    <row r="1" spans="1:7" x14ac:dyDescent="0.3">
      <c r="B1" s="524" t="s">
        <v>388</v>
      </c>
    </row>
    <row r="3" spans="1:7" x14ac:dyDescent="0.3">
      <c r="A3" s="773" t="s">
        <v>141</v>
      </c>
      <c r="B3" s="773"/>
      <c r="C3" s="773"/>
      <c r="D3" s="773"/>
      <c r="E3" s="237"/>
    </row>
    <row r="4" spans="1:7" x14ac:dyDescent="0.3">
      <c r="C4" s="238"/>
      <c r="D4" s="238"/>
    </row>
    <row r="5" spans="1:7" ht="26.25" customHeight="1" x14ac:dyDescent="0.3">
      <c r="B5" s="774" t="s">
        <v>119</v>
      </c>
      <c r="C5" s="774"/>
      <c r="D5" s="239"/>
      <c r="E5" s="239"/>
    </row>
    <row r="6" spans="1:7" ht="111" customHeight="1" x14ac:dyDescent="0.3">
      <c r="B6" s="775" t="s">
        <v>142</v>
      </c>
      <c r="C6" s="775"/>
      <c r="D6" s="240"/>
      <c r="E6" s="240"/>
    </row>
    <row r="7" spans="1:7" x14ac:dyDescent="0.3">
      <c r="C7" s="241" t="s">
        <v>24</v>
      </c>
      <c r="D7" s="241" t="s">
        <v>25</v>
      </c>
      <c r="E7" s="241" t="s">
        <v>143</v>
      </c>
    </row>
    <row r="8" spans="1:7" x14ac:dyDescent="0.3">
      <c r="A8" s="242" t="s">
        <v>144</v>
      </c>
      <c r="B8" s="242" t="s">
        <v>145</v>
      </c>
      <c r="C8" s="472">
        <f>'18. CE ANNUALE'!B7</f>
        <v>0</v>
      </c>
      <c r="D8" s="472">
        <f>'18. CE ANNUALE'!C7</f>
        <v>0</v>
      </c>
      <c r="E8" s="472">
        <f>'18. CE ANNUALE'!D7</f>
        <v>0</v>
      </c>
    </row>
    <row r="9" spans="1:7" x14ac:dyDescent="0.3">
      <c r="A9" s="242" t="s">
        <v>146</v>
      </c>
      <c r="B9" s="242" t="s">
        <v>147</v>
      </c>
      <c r="C9" s="472">
        <f>'18. CE ANNUALE'!B8</f>
        <v>0</v>
      </c>
      <c r="D9" s="472">
        <f>'18. CE ANNUALE'!C8</f>
        <v>0</v>
      </c>
      <c r="E9" s="472">
        <f>'18. CE ANNUALE'!D8</f>
        <v>0</v>
      </c>
    </row>
    <row r="10" spans="1:7" x14ac:dyDescent="0.3">
      <c r="A10" s="242" t="s">
        <v>148</v>
      </c>
      <c r="B10" s="242" t="s">
        <v>149</v>
      </c>
      <c r="C10" s="472">
        <v>0</v>
      </c>
      <c r="D10" s="472">
        <v>0</v>
      </c>
      <c r="E10" s="472">
        <v>0</v>
      </c>
    </row>
    <row r="11" spans="1:7" x14ac:dyDescent="0.3">
      <c r="A11" s="242" t="s">
        <v>150</v>
      </c>
      <c r="B11" s="242" t="s">
        <v>151</v>
      </c>
      <c r="C11" s="472">
        <v>0</v>
      </c>
      <c r="D11" s="472">
        <v>0</v>
      </c>
      <c r="E11" s="472">
        <v>0</v>
      </c>
    </row>
    <row r="12" spans="1:7" x14ac:dyDescent="0.3">
      <c r="A12" s="242" t="s">
        <v>152</v>
      </c>
      <c r="B12" s="242" t="s">
        <v>153</v>
      </c>
      <c r="C12" s="472">
        <v>0</v>
      </c>
      <c r="D12" s="472">
        <v>0</v>
      </c>
      <c r="E12" s="472">
        <v>0</v>
      </c>
    </row>
    <row r="13" spans="1:7" ht="25" thickBot="1" x14ac:dyDescent="0.35">
      <c r="C13" s="238"/>
      <c r="D13" s="238"/>
    </row>
    <row r="14" spans="1:7" ht="25" thickBot="1" x14ac:dyDescent="0.35">
      <c r="A14" s="243"/>
      <c r="B14" s="244" t="s">
        <v>154</v>
      </c>
      <c r="C14" s="473">
        <f>SUM(C8:C12)</f>
        <v>0</v>
      </c>
      <c r="D14" s="473">
        <f t="shared" ref="D14:E14" si="0">SUM(D8:D12)</f>
        <v>0</v>
      </c>
      <c r="E14" s="473">
        <f t="shared" si="0"/>
        <v>0</v>
      </c>
      <c r="F14" s="237"/>
      <c r="G14" s="237"/>
    </row>
    <row r="15" spans="1:7" x14ac:dyDescent="0.3">
      <c r="C15" s="238"/>
      <c r="D15" s="238"/>
    </row>
    <row r="16" spans="1:7" x14ac:dyDescent="0.3">
      <c r="A16" s="242" t="s">
        <v>155</v>
      </c>
      <c r="B16" s="242" t="s">
        <v>156</v>
      </c>
      <c r="C16" s="472">
        <f>'18. CE ANNUALE'!B12</f>
        <v>0</v>
      </c>
      <c r="D16" s="472">
        <f>'18. CE ANNUALE'!C12</f>
        <v>0</v>
      </c>
      <c r="E16" s="472">
        <f>'18. CE ANNUALE'!D12</f>
        <v>0</v>
      </c>
    </row>
    <row r="17" spans="1:6" x14ac:dyDescent="0.3">
      <c r="A17" s="242" t="s">
        <v>157</v>
      </c>
      <c r="B17" s="242" t="s">
        <v>158</v>
      </c>
      <c r="C17" s="472">
        <f>'18. CE ANNUALE'!B15+'18. CE ANNUALE'!B14+'18. CE ANNUALE'!B16+'18. CE ANNUALE'!B17+'18. CE ANNUALE'!B18+'18. CE ANNUALE'!B19+'18. CE ANNUALE'!B20</f>
        <v>0</v>
      </c>
      <c r="D17" s="472">
        <f>'18. CE ANNUALE'!C15+'18. CE ANNUALE'!C14+'18. CE ANNUALE'!C16+'18. CE ANNUALE'!C17+'18. CE ANNUALE'!C18+'18. CE ANNUALE'!C19+'18. CE ANNUALE'!C20</f>
        <v>0</v>
      </c>
      <c r="E17" s="472">
        <f>'18. CE ANNUALE'!D15+'18. CE ANNUALE'!D14+'18. CE ANNUALE'!D16+'18. CE ANNUALE'!D17+'18. CE ANNUALE'!D18+'18. CE ANNUALE'!D19+'18. CE ANNUALE'!D20</f>
        <v>0</v>
      </c>
    </row>
    <row r="18" spans="1:6" x14ac:dyDescent="0.3">
      <c r="A18" s="242" t="s">
        <v>159</v>
      </c>
      <c r="B18" s="242" t="s">
        <v>160</v>
      </c>
      <c r="C18" s="472">
        <v>0</v>
      </c>
      <c r="D18" s="472">
        <v>0</v>
      </c>
      <c r="E18" s="472">
        <v>0</v>
      </c>
    </row>
    <row r="19" spans="1:6" x14ac:dyDescent="0.3">
      <c r="A19" s="242" t="s">
        <v>161</v>
      </c>
      <c r="B19" s="242" t="s">
        <v>162</v>
      </c>
      <c r="C19" s="472">
        <f>'18. CE ANNUALE'!B26</f>
        <v>0</v>
      </c>
      <c r="D19" s="472">
        <f>'18. CE ANNUALE'!C26</f>
        <v>0</v>
      </c>
      <c r="E19" s="472">
        <f>'18. CE ANNUALE'!D26</f>
        <v>0</v>
      </c>
    </row>
    <row r="20" spans="1:6" x14ac:dyDescent="0.3">
      <c r="A20" s="242" t="s">
        <v>163</v>
      </c>
      <c r="B20" s="242" t="s">
        <v>164</v>
      </c>
      <c r="C20" s="472">
        <f>'18. CE ANNUALE'!B13</f>
        <v>0</v>
      </c>
      <c r="D20" s="472">
        <f>'18. CE ANNUALE'!C13</f>
        <v>0</v>
      </c>
      <c r="E20" s="472">
        <f>'18. CE ANNUALE'!D13</f>
        <v>0</v>
      </c>
    </row>
    <row r="21" spans="1:6" x14ac:dyDescent="0.3">
      <c r="A21" s="242" t="s">
        <v>165</v>
      </c>
      <c r="B21" s="242" t="s">
        <v>166</v>
      </c>
      <c r="C21" s="472">
        <f>'18. CE ANNUALE'!B24</f>
        <v>0</v>
      </c>
      <c r="D21" s="472">
        <f>'18. CE ANNUALE'!C24</f>
        <v>0</v>
      </c>
      <c r="E21" s="472">
        <f>'18. CE ANNUALE'!D24</f>
        <v>0</v>
      </c>
    </row>
    <row r="22" spans="1:6" ht="25" thickBot="1" x14ac:dyDescent="0.35">
      <c r="C22" s="238"/>
      <c r="D22" s="238"/>
    </row>
    <row r="23" spans="1:6" ht="25" thickBot="1" x14ac:dyDescent="0.35">
      <c r="A23" s="245"/>
      <c r="B23" s="245" t="s">
        <v>167</v>
      </c>
      <c r="C23" s="473">
        <f>SUM(C16:C21)</f>
        <v>0</v>
      </c>
      <c r="D23" s="473">
        <f>SUM(D16:D21)</f>
        <v>0</v>
      </c>
      <c r="E23" s="473">
        <f>SUM(E16:E21)</f>
        <v>0</v>
      </c>
      <c r="F23" s="246"/>
    </row>
    <row r="24" spans="1:6" x14ac:dyDescent="0.3">
      <c r="A24" s="237"/>
      <c r="B24" s="237"/>
      <c r="C24" s="246"/>
      <c r="D24" s="246"/>
    </row>
    <row r="25" spans="1:6" ht="25" thickBot="1" x14ac:dyDescent="0.35">
      <c r="C25" s="238"/>
      <c r="D25" s="238"/>
    </row>
    <row r="26" spans="1:6" ht="25" thickBot="1" x14ac:dyDescent="0.35">
      <c r="A26" s="245"/>
      <c r="B26" s="245" t="s">
        <v>168</v>
      </c>
      <c r="C26" s="473">
        <f>C14-C23</f>
        <v>0</v>
      </c>
      <c r="D26" s="473">
        <f>D14-D23</f>
        <v>0</v>
      </c>
      <c r="E26" s="473">
        <f>E14-E23</f>
        <v>0</v>
      </c>
      <c r="F26" s="246"/>
    </row>
    <row r="27" spans="1:6" ht="25" thickBot="1" x14ac:dyDescent="0.35">
      <c r="C27" s="238"/>
      <c r="D27" s="238"/>
    </row>
    <row r="28" spans="1:6" ht="25" thickBot="1" x14ac:dyDescent="0.35">
      <c r="B28" s="247" t="s">
        <v>169</v>
      </c>
      <c r="C28" s="248">
        <f>'1. PARAMETRI INIZIALI'!D17</f>
        <v>0</v>
      </c>
      <c r="D28" s="238"/>
    </row>
    <row r="29" spans="1:6" ht="25" thickBot="1" x14ac:dyDescent="0.35">
      <c r="C29" s="238"/>
      <c r="D29" s="238"/>
    </row>
    <row r="30" spans="1:6" ht="25" thickBot="1" x14ac:dyDescent="0.35">
      <c r="A30" s="245"/>
      <c r="B30" s="245" t="s">
        <v>170</v>
      </c>
      <c r="C30" s="473">
        <f>IF(C26&gt;0,C26*$C$28,0)</f>
        <v>0</v>
      </c>
      <c r="D30" s="473">
        <f t="shared" ref="D30:E30" si="1">D26*$C$28</f>
        <v>0</v>
      </c>
      <c r="E30" s="473">
        <f t="shared" si="1"/>
        <v>0</v>
      </c>
      <c r="F30" s="246"/>
    </row>
    <row r="31" spans="1:6" x14ac:dyDescent="0.3">
      <c r="A31" s="237"/>
      <c r="B31" s="237"/>
      <c r="C31" s="246"/>
      <c r="D31" s="246"/>
    </row>
    <row r="32" spans="1:6" x14ac:dyDescent="0.3">
      <c r="C32" s="238"/>
      <c r="D32" s="238"/>
    </row>
    <row r="33" spans="3:4" x14ac:dyDescent="0.3">
      <c r="C33" s="238"/>
      <c r="D33" s="238"/>
    </row>
    <row r="34" spans="3:4" x14ac:dyDescent="0.3">
      <c r="C34" s="238"/>
      <c r="D34" s="238"/>
    </row>
    <row r="35" spans="3:4" x14ac:dyDescent="0.3">
      <c r="C35" s="238"/>
      <c r="D35" s="238"/>
    </row>
  </sheetData>
  <mergeCells count="3">
    <mergeCell ref="A3:D3"/>
    <mergeCell ref="B5:C5"/>
    <mergeCell ref="B6:C6"/>
  </mergeCells>
  <hyperlinks>
    <hyperlink ref="B1" location="'INDICE BP'!A1" display="TORNA ALL'INDICE" xr:uid="{C8C09570-63D7-4704-ABA1-468D67F70C69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M570"/>
  <sheetViews>
    <sheetView showGridLines="0" zoomScale="80" zoomScaleNormal="80" workbookViewId="0">
      <selection activeCell="L4" sqref="L4"/>
    </sheetView>
  </sheetViews>
  <sheetFormatPr baseColWidth="10" defaultColWidth="8.83203125" defaultRowHeight="16" x14ac:dyDescent="0.2"/>
  <cols>
    <col min="1" max="1" width="31.6640625" style="338" bestFit="1" customWidth="1"/>
    <col min="2" max="2" width="30.5" style="338" bestFit="1" customWidth="1"/>
    <col min="3" max="3" width="34.6640625" style="338" bestFit="1" customWidth="1"/>
    <col min="4" max="4" width="16.6640625" style="338" bestFit="1" customWidth="1"/>
    <col min="5" max="5" width="26.5" style="338" bestFit="1" customWidth="1"/>
    <col min="6" max="6" width="42.33203125" style="338" bestFit="1" customWidth="1"/>
    <col min="7" max="7" width="23" style="338" bestFit="1" customWidth="1"/>
    <col min="8" max="8" width="18" style="338" bestFit="1" customWidth="1"/>
    <col min="9" max="9" width="48.5" style="338" bestFit="1" customWidth="1"/>
    <col min="10" max="12" width="11.6640625" style="338" bestFit="1" customWidth="1"/>
    <col min="13" max="256" width="9.1640625" style="338"/>
    <col min="257" max="257" width="6.83203125" style="338" customWidth="1"/>
    <col min="258" max="258" width="19" style="338" customWidth="1"/>
    <col min="259" max="259" width="18.33203125" style="338" customWidth="1"/>
    <col min="260" max="260" width="14.6640625" style="338" customWidth="1"/>
    <col min="261" max="261" width="15.5" style="338" customWidth="1"/>
    <col min="262" max="262" width="17.5" style="338" customWidth="1"/>
    <col min="263" max="263" width="16.83203125" style="338" customWidth="1"/>
    <col min="264" max="264" width="19.33203125" style="338" customWidth="1"/>
    <col min="265" max="265" width="16.5" style="338" customWidth="1"/>
    <col min="266" max="267" width="12.6640625" style="338" bestFit="1" customWidth="1"/>
    <col min="268" max="512" width="9.1640625" style="338"/>
    <col min="513" max="513" width="6.83203125" style="338" customWidth="1"/>
    <col min="514" max="514" width="19" style="338" customWidth="1"/>
    <col min="515" max="515" width="18.33203125" style="338" customWidth="1"/>
    <col min="516" max="516" width="14.6640625" style="338" customWidth="1"/>
    <col min="517" max="517" width="15.5" style="338" customWidth="1"/>
    <col min="518" max="518" width="17.5" style="338" customWidth="1"/>
    <col min="519" max="519" width="16.83203125" style="338" customWidth="1"/>
    <col min="520" max="520" width="19.33203125" style="338" customWidth="1"/>
    <col min="521" max="521" width="16.5" style="338" customWidth="1"/>
    <col min="522" max="523" width="12.6640625" style="338" bestFit="1" customWidth="1"/>
    <col min="524" max="768" width="9.1640625" style="338"/>
    <col min="769" max="769" width="6.83203125" style="338" customWidth="1"/>
    <col min="770" max="770" width="19" style="338" customWidth="1"/>
    <col min="771" max="771" width="18.33203125" style="338" customWidth="1"/>
    <col min="772" max="772" width="14.6640625" style="338" customWidth="1"/>
    <col min="773" max="773" width="15.5" style="338" customWidth="1"/>
    <col min="774" max="774" width="17.5" style="338" customWidth="1"/>
    <col min="775" max="775" width="16.83203125" style="338" customWidth="1"/>
    <col min="776" max="776" width="19.33203125" style="338" customWidth="1"/>
    <col min="777" max="777" width="16.5" style="338" customWidth="1"/>
    <col min="778" max="779" width="12.6640625" style="338" bestFit="1" customWidth="1"/>
    <col min="780" max="1024" width="9.1640625" style="338"/>
    <col min="1025" max="1025" width="6.83203125" style="338" customWidth="1"/>
    <col min="1026" max="1026" width="19" style="338" customWidth="1"/>
    <col min="1027" max="1027" width="18.33203125" style="338" customWidth="1"/>
    <col min="1028" max="1028" width="14.6640625" style="338" customWidth="1"/>
    <col min="1029" max="1029" width="15.5" style="338" customWidth="1"/>
    <col min="1030" max="1030" width="17.5" style="338" customWidth="1"/>
    <col min="1031" max="1031" width="16.83203125" style="338" customWidth="1"/>
    <col min="1032" max="1032" width="19.33203125" style="338" customWidth="1"/>
    <col min="1033" max="1033" width="16.5" style="338" customWidth="1"/>
    <col min="1034" max="1035" width="12.6640625" style="338" bestFit="1" customWidth="1"/>
    <col min="1036" max="1280" width="9.1640625" style="338"/>
    <col min="1281" max="1281" width="6.83203125" style="338" customWidth="1"/>
    <col min="1282" max="1282" width="19" style="338" customWidth="1"/>
    <col min="1283" max="1283" width="18.33203125" style="338" customWidth="1"/>
    <col min="1284" max="1284" width="14.6640625" style="338" customWidth="1"/>
    <col min="1285" max="1285" width="15.5" style="338" customWidth="1"/>
    <col min="1286" max="1286" width="17.5" style="338" customWidth="1"/>
    <col min="1287" max="1287" width="16.83203125" style="338" customWidth="1"/>
    <col min="1288" max="1288" width="19.33203125" style="338" customWidth="1"/>
    <col min="1289" max="1289" width="16.5" style="338" customWidth="1"/>
    <col min="1290" max="1291" width="12.6640625" style="338" bestFit="1" customWidth="1"/>
    <col min="1292" max="1536" width="9.1640625" style="338"/>
    <col min="1537" max="1537" width="6.83203125" style="338" customWidth="1"/>
    <col min="1538" max="1538" width="19" style="338" customWidth="1"/>
    <col min="1539" max="1539" width="18.33203125" style="338" customWidth="1"/>
    <col min="1540" max="1540" width="14.6640625" style="338" customWidth="1"/>
    <col min="1541" max="1541" width="15.5" style="338" customWidth="1"/>
    <col min="1542" max="1542" width="17.5" style="338" customWidth="1"/>
    <col min="1543" max="1543" width="16.83203125" style="338" customWidth="1"/>
    <col min="1544" max="1544" width="19.33203125" style="338" customWidth="1"/>
    <col min="1545" max="1545" width="16.5" style="338" customWidth="1"/>
    <col min="1546" max="1547" width="12.6640625" style="338" bestFit="1" customWidth="1"/>
    <col min="1548" max="1792" width="9.1640625" style="338"/>
    <col min="1793" max="1793" width="6.83203125" style="338" customWidth="1"/>
    <col min="1794" max="1794" width="19" style="338" customWidth="1"/>
    <col min="1795" max="1795" width="18.33203125" style="338" customWidth="1"/>
    <col min="1796" max="1796" width="14.6640625" style="338" customWidth="1"/>
    <col min="1797" max="1797" width="15.5" style="338" customWidth="1"/>
    <col min="1798" max="1798" width="17.5" style="338" customWidth="1"/>
    <col min="1799" max="1799" width="16.83203125" style="338" customWidth="1"/>
    <col min="1800" max="1800" width="19.33203125" style="338" customWidth="1"/>
    <col min="1801" max="1801" width="16.5" style="338" customWidth="1"/>
    <col min="1802" max="1803" width="12.6640625" style="338" bestFit="1" customWidth="1"/>
    <col min="1804" max="2048" width="9.1640625" style="338"/>
    <col min="2049" max="2049" width="6.83203125" style="338" customWidth="1"/>
    <col min="2050" max="2050" width="19" style="338" customWidth="1"/>
    <col min="2051" max="2051" width="18.33203125" style="338" customWidth="1"/>
    <col min="2052" max="2052" width="14.6640625" style="338" customWidth="1"/>
    <col min="2053" max="2053" width="15.5" style="338" customWidth="1"/>
    <col min="2054" max="2054" width="17.5" style="338" customWidth="1"/>
    <col min="2055" max="2055" width="16.83203125" style="338" customWidth="1"/>
    <col min="2056" max="2056" width="19.33203125" style="338" customWidth="1"/>
    <col min="2057" max="2057" width="16.5" style="338" customWidth="1"/>
    <col min="2058" max="2059" width="12.6640625" style="338" bestFit="1" customWidth="1"/>
    <col min="2060" max="2304" width="9.1640625" style="338"/>
    <col min="2305" max="2305" width="6.83203125" style="338" customWidth="1"/>
    <col min="2306" max="2306" width="19" style="338" customWidth="1"/>
    <col min="2307" max="2307" width="18.33203125" style="338" customWidth="1"/>
    <col min="2308" max="2308" width="14.6640625" style="338" customWidth="1"/>
    <col min="2309" max="2309" width="15.5" style="338" customWidth="1"/>
    <col min="2310" max="2310" width="17.5" style="338" customWidth="1"/>
    <col min="2311" max="2311" width="16.83203125" style="338" customWidth="1"/>
    <col min="2312" max="2312" width="19.33203125" style="338" customWidth="1"/>
    <col min="2313" max="2313" width="16.5" style="338" customWidth="1"/>
    <col min="2314" max="2315" width="12.6640625" style="338" bestFit="1" customWidth="1"/>
    <col min="2316" max="2560" width="9.1640625" style="338"/>
    <col min="2561" max="2561" width="6.83203125" style="338" customWidth="1"/>
    <col min="2562" max="2562" width="19" style="338" customWidth="1"/>
    <col min="2563" max="2563" width="18.33203125" style="338" customWidth="1"/>
    <col min="2564" max="2564" width="14.6640625" style="338" customWidth="1"/>
    <col min="2565" max="2565" width="15.5" style="338" customWidth="1"/>
    <col min="2566" max="2566" width="17.5" style="338" customWidth="1"/>
    <col min="2567" max="2567" width="16.83203125" style="338" customWidth="1"/>
    <col min="2568" max="2568" width="19.33203125" style="338" customWidth="1"/>
    <col min="2569" max="2569" width="16.5" style="338" customWidth="1"/>
    <col min="2570" max="2571" width="12.6640625" style="338" bestFit="1" customWidth="1"/>
    <col min="2572" max="2816" width="9.1640625" style="338"/>
    <col min="2817" max="2817" width="6.83203125" style="338" customWidth="1"/>
    <col min="2818" max="2818" width="19" style="338" customWidth="1"/>
    <col min="2819" max="2819" width="18.33203125" style="338" customWidth="1"/>
    <col min="2820" max="2820" width="14.6640625" style="338" customWidth="1"/>
    <col min="2821" max="2821" width="15.5" style="338" customWidth="1"/>
    <col min="2822" max="2822" width="17.5" style="338" customWidth="1"/>
    <col min="2823" max="2823" width="16.83203125" style="338" customWidth="1"/>
    <col min="2824" max="2824" width="19.33203125" style="338" customWidth="1"/>
    <col min="2825" max="2825" width="16.5" style="338" customWidth="1"/>
    <col min="2826" max="2827" width="12.6640625" style="338" bestFit="1" customWidth="1"/>
    <col min="2828" max="3072" width="9.1640625" style="338"/>
    <col min="3073" max="3073" width="6.83203125" style="338" customWidth="1"/>
    <col min="3074" max="3074" width="19" style="338" customWidth="1"/>
    <col min="3075" max="3075" width="18.33203125" style="338" customWidth="1"/>
    <col min="3076" max="3076" width="14.6640625" style="338" customWidth="1"/>
    <col min="3077" max="3077" width="15.5" style="338" customWidth="1"/>
    <col min="3078" max="3078" width="17.5" style="338" customWidth="1"/>
    <col min="3079" max="3079" width="16.83203125" style="338" customWidth="1"/>
    <col min="3080" max="3080" width="19.33203125" style="338" customWidth="1"/>
    <col min="3081" max="3081" width="16.5" style="338" customWidth="1"/>
    <col min="3082" max="3083" width="12.6640625" style="338" bestFit="1" customWidth="1"/>
    <col min="3084" max="3328" width="9.1640625" style="338"/>
    <col min="3329" max="3329" width="6.83203125" style="338" customWidth="1"/>
    <col min="3330" max="3330" width="19" style="338" customWidth="1"/>
    <col min="3331" max="3331" width="18.33203125" style="338" customWidth="1"/>
    <col min="3332" max="3332" width="14.6640625" style="338" customWidth="1"/>
    <col min="3333" max="3333" width="15.5" style="338" customWidth="1"/>
    <col min="3334" max="3334" width="17.5" style="338" customWidth="1"/>
    <col min="3335" max="3335" width="16.83203125" style="338" customWidth="1"/>
    <col min="3336" max="3336" width="19.33203125" style="338" customWidth="1"/>
    <col min="3337" max="3337" width="16.5" style="338" customWidth="1"/>
    <col min="3338" max="3339" width="12.6640625" style="338" bestFit="1" customWidth="1"/>
    <col min="3340" max="3584" width="9.1640625" style="338"/>
    <col min="3585" max="3585" width="6.83203125" style="338" customWidth="1"/>
    <col min="3586" max="3586" width="19" style="338" customWidth="1"/>
    <col min="3587" max="3587" width="18.33203125" style="338" customWidth="1"/>
    <col min="3588" max="3588" width="14.6640625" style="338" customWidth="1"/>
    <col min="3589" max="3589" width="15.5" style="338" customWidth="1"/>
    <col min="3590" max="3590" width="17.5" style="338" customWidth="1"/>
    <col min="3591" max="3591" width="16.83203125" style="338" customWidth="1"/>
    <col min="3592" max="3592" width="19.33203125" style="338" customWidth="1"/>
    <col min="3593" max="3593" width="16.5" style="338" customWidth="1"/>
    <col min="3594" max="3595" width="12.6640625" style="338" bestFit="1" customWidth="1"/>
    <col min="3596" max="3840" width="9.1640625" style="338"/>
    <col min="3841" max="3841" width="6.83203125" style="338" customWidth="1"/>
    <col min="3842" max="3842" width="19" style="338" customWidth="1"/>
    <col min="3843" max="3843" width="18.33203125" style="338" customWidth="1"/>
    <col min="3844" max="3844" width="14.6640625" style="338" customWidth="1"/>
    <col min="3845" max="3845" width="15.5" style="338" customWidth="1"/>
    <col min="3846" max="3846" width="17.5" style="338" customWidth="1"/>
    <col min="3847" max="3847" width="16.83203125" style="338" customWidth="1"/>
    <col min="3848" max="3848" width="19.33203125" style="338" customWidth="1"/>
    <col min="3849" max="3849" width="16.5" style="338" customWidth="1"/>
    <col min="3850" max="3851" width="12.6640625" style="338" bestFit="1" customWidth="1"/>
    <col min="3852" max="4096" width="9.1640625" style="338"/>
    <col min="4097" max="4097" width="6.83203125" style="338" customWidth="1"/>
    <col min="4098" max="4098" width="19" style="338" customWidth="1"/>
    <col min="4099" max="4099" width="18.33203125" style="338" customWidth="1"/>
    <col min="4100" max="4100" width="14.6640625" style="338" customWidth="1"/>
    <col min="4101" max="4101" width="15.5" style="338" customWidth="1"/>
    <col min="4102" max="4102" width="17.5" style="338" customWidth="1"/>
    <col min="4103" max="4103" width="16.83203125" style="338" customWidth="1"/>
    <col min="4104" max="4104" width="19.33203125" style="338" customWidth="1"/>
    <col min="4105" max="4105" width="16.5" style="338" customWidth="1"/>
    <col min="4106" max="4107" width="12.6640625" style="338" bestFit="1" customWidth="1"/>
    <col min="4108" max="4352" width="9.1640625" style="338"/>
    <col min="4353" max="4353" width="6.83203125" style="338" customWidth="1"/>
    <col min="4354" max="4354" width="19" style="338" customWidth="1"/>
    <col min="4355" max="4355" width="18.33203125" style="338" customWidth="1"/>
    <col min="4356" max="4356" width="14.6640625" style="338" customWidth="1"/>
    <col min="4357" max="4357" width="15.5" style="338" customWidth="1"/>
    <col min="4358" max="4358" width="17.5" style="338" customWidth="1"/>
    <col min="4359" max="4359" width="16.83203125" style="338" customWidth="1"/>
    <col min="4360" max="4360" width="19.33203125" style="338" customWidth="1"/>
    <col min="4361" max="4361" width="16.5" style="338" customWidth="1"/>
    <col min="4362" max="4363" width="12.6640625" style="338" bestFit="1" customWidth="1"/>
    <col min="4364" max="4608" width="9.1640625" style="338"/>
    <col min="4609" max="4609" width="6.83203125" style="338" customWidth="1"/>
    <col min="4610" max="4610" width="19" style="338" customWidth="1"/>
    <col min="4611" max="4611" width="18.33203125" style="338" customWidth="1"/>
    <col min="4612" max="4612" width="14.6640625" style="338" customWidth="1"/>
    <col min="4613" max="4613" width="15.5" style="338" customWidth="1"/>
    <col min="4614" max="4614" width="17.5" style="338" customWidth="1"/>
    <col min="4615" max="4615" width="16.83203125" style="338" customWidth="1"/>
    <col min="4616" max="4616" width="19.33203125" style="338" customWidth="1"/>
    <col min="4617" max="4617" width="16.5" style="338" customWidth="1"/>
    <col min="4618" max="4619" width="12.6640625" style="338" bestFit="1" customWidth="1"/>
    <col min="4620" max="4864" width="9.1640625" style="338"/>
    <col min="4865" max="4865" width="6.83203125" style="338" customWidth="1"/>
    <col min="4866" max="4866" width="19" style="338" customWidth="1"/>
    <col min="4867" max="4867" width="18.33203125" style="338" customWidth="1"/>
    <col min="4868" max="4868" width="14.6640625" style="338" customWidth="1"/>
    <col min="4869" max="4869" width="15.5" style="338" customWidth="1"/>
    <col min="4870" max="4870" width="17.5" style="338" customWidth="1"/>
    <col min="4871" max="4871" width="16.83203125" style="338" customWidth="1"/>
    <col min="4872" max="4872" width="19.33203125" style="338" customWidth="1"/>
    <col min="4873" max="4873" width="16.5" style="338" customWidth="1"/>
    <col min="4874" max="4875" width="12.6640625" style="338" bestFit="1" customWidth="1"/>
    <col min="4876" max="5120" width="9.1640625" style="338"/>
    <col min="5121" max="5121" width="6.83203125" style="338" customWidth="1"/>
    <col min="5122" max="5122" width="19" style="338" customWidth="1"/>
    <col min="5123" max="5123" width="18.33203125" style="338" customWidth="1"/>
    <col min="5124" max="5124" width="14.6640625" style="338" customWidth="1"/>
    <col min="5125" max="5125" width="15.5" style="338" customWidth="1"/>
    <col min="5126" max="5126" width="17.5" style="338" customWidth="1"/>
    <col min="5127" max="5127" width="16.83203125" style="338" customWidth="1"/>
    <col min="5128" max="5128" width="19.33203125" style="338" customWidth="1"/>
    <col min="5129" max="5129" width="16.5" style="338" customWidth="1"/>
    <col min="5130" max="5131" width="12.6640625" style="338" bestFit="1" customWidth="1"/>
    <col min="5132" max="5376" width="9.1640625" style="338"/>
    <col min="5377" max="5377" width="6.83203125" style="338" customWidth="1"/>
    <col min="5378" max="5378" width="19" style="338" customWidth="1"/>
    <col min="5379" max="5379" width="18.33203125" style="338" customWidth="1"/>
    <col min="5380" max="5380" width="14.6640625" style="338" customWidth="1"/>
    <col min="5381" max="5381" width="15.5" style="338" customWidth="1"/>
    <col min="5382" max="5382" width="17.5" style="338" customWidth="1"/>
    <col min="5383" max="5383" width="16.83203125" style="338" customWidth="1"/>
    <col min="5384" max="5384" width="19.33203125" style="338" customWidth="1"/>
    <col min="5385" max="5385" width="16.5" style="338" customWidth="1"/>
    <col min="5386" max="5387" width="12.6640625" style="338" bestFit="1" customWidth="1"/>
    <col min="5388" max="5632" width="9.1640625" style="338"/>
    <col min="5633" max="5633" width="6.83203125" style="338" customWidth="1"/>
    <col min="5634" max="5634" width="19" style="338" customWidth="1"/>
    <col min="5635" max="5635" width="18.33203125" style="338" customWidth="1"/>
    <col min="5636" max="5636" width="14.6640625" style="338" customWidth="1"/>
    <col min="5637" max="5637" width="15.5" style="338" customWidth="1"/>
    <col min="5638" max="5638" width="17.5" style="338" customWidth="1"/>
    <col min="5639" max="5639" width="16.83203125" style="338" customWidth="1"/>
    <col min="5640" max="5640" width="19.33203125" style="338" customWidth="1"/>
    <col min="5641" max="5641" width="16.5" style="338" customWidth="1"/>
    <col min="5642" max="5643" width="12.6640625" style="338" bestFit="1" customWidth="1"/>
    <col min="5644" max="5888" width="9.1640625" style="338"/>
    <col min="5889" max="5889" width="6.83203125" style="338" customWidth="1"/>
    <col min="5890" max="5890" width="19" style="338" customWidth="1"/>
    <col min="5891" max="5891" width="18.33203125" style="338" customWidth="1"/>
    <col min="5892" max="5892" width="14.6640625" style="338" customWidth="1"/>
    <col min="5893" max="5893" width="15.5" style="338" customWidth="1"/>
    <col min="5894" max="5894" width="17.5" style="338" customWidth="1"/>
    <col min="5895" max="5895" width="16.83203125" style="338" customWidth="1"/>
    <col min="5896" max="5896" width="19.33203125" style="338" customWidth="1"/>
    <col min="5897" max="5897" width="16.5" style="338" customWidth="1"/>
    <col min="5898" max="5899" width="12.6640625" style="338" bestFit="1" customWidth="1"/>
    <col min="5900" max="6144" width="9.1640625" style="338"/>
    <col min="6145" max="6145" width="6.83203125" style="338" customWidth="1"/>
    <col min="6146" max="6146" width="19" style="338" customWidth="1"/>
    <col min="6147" max="6147" width="18.33203125" style="338" customWidth="1"/>
    <col min="6148" max="6148" width="14.6640625" style="338" customWidth="1"/>
    <col min="6149" max="6149" width="15.5" style="338" customWidth="1"/>
    <col min="6150" max="6150" width="17.5" style="338" customWidth="1"/>
    <col min="6151" max="6151" width="16.83203125" style="338" customWidth="1"/>
    <col min="6152" max="6152" width="19.33203125" style="338" customWidth="1"/>
    <col min="6153" max="6153" width="16.5" style="338" customWidth="1"/>
    <col min="6154" max="6155" width="12.6640625" style="338" bestFit="1" customWidth="1"/>
    <col min="6156" max="6400" width="9.1640625" style="338"/>
    <col min="6401" max="6401" width="6.83203125" style="338" customWidth="1"/>
    <col min="6402" max="6402" width="19" style="338" customWidth="1"/>
    <col min="6403" max="6403" width="18.33203125" style="338" customWidth="1"/>
    <col min="6404" max="6404" width="14.6640625" style="338" customWidth="1"/>
    <col min="6405" max="6405" width="15.5" style="338" customWidth="1"/>
    <col min="6406" max="6406" width="17.5" style="338" customWidth="1"/>
    <col min="6407" max="6407" width="16.83203125" style="338" customWidth="1"/>
    <col min="6408" max="6408" width="19.33203125" style="338" customWidth="1"/>
    <col min="6409" max="6409" width="16.5" style="338" customWidth="1"/>
    <col min="6410" max="6411" width="12.6640625" style="338" bestFit="1" customWidth="1"/>
    <col min="6412" max="6656" width="9.1640625" style="338"/>
    <col min="6657" max="6657" width="6.83203125" style="338" customWidth="1"/>
    <col min="6658" max="6658" width="19" style="338" customWidth="1"/>
    <col min="6659" max="6659" width="18.33203125" style="338" customWidth="1"/>
    <col min="6660" max="6660" width="14.6640625" style="338" customWidth="1"/>
    <col min="6661" max="6661" width="15.5" style="338" customWidth="1"/>
    <col min="6662" max="6662" width="17.5" style="338" customWidth="1"/>
    <col min="6663" max="6663" width="16.83203125" style="338" customWidth="1"/>
    <col min="6664" max="6664" width="19.33203125" style="338" customWidth="1"/>
    <col min="6665" max="6665" width="16.5" style="338" customWidth="1"/>
    <col min="6666" max="6667" width="12.6640625" style="338" bestFit="1" customWidth="1"/>
    <col min="6668" max="6912" width="9.1640625" style="338"/>
    <col min="6913" max="6913" width="6.83203125" style="338" customWidth="1"/>
    <col min="6914" max="6914" width="19" style="338" customWidth="1"/>
    <col min="6915" max="6915" width="18.33203125" style="338" customWidth="1"/>
    <col min="6916" max="6916" width="14.6640625" style="338" customWidth="1"/>
    <col min="6917" max="6917" width="15.5" style="338" customWidth="1"/>
    <col min="6918" max="6918" width="17.5" style="338" customWidth="1"/>
    <col min="6919" max="6919" width="16.83203125" style="338" customWidth="1"/>
    <col min="6920" max="6920" width="19.33203125" style="338" customWidth="1"/>
    <col min="6921" max="6921" width="16.5" style="338" customWidth="1"/>
    <col min="6922" max="6923" width="12.6640625" style="338" bestFit="1" customWidth="1"/>
    <col min="6924" max="7168" width="9.1640625" style="338"/>
    <col min="7169" max="7169" width="6.83203125" style="338" customWidth="1"/>
    <col min="7170" max="7170" width="19" style="338" customWidth="1"/>
    <col min="7171" max="7171" width="18.33203125" style="338" customWidth="1"/>
    <col min="7172" max="7172" width="14.6640625" style="338" customWidth="1"/>
    <col min="7173" max="7173" width="15.5" style="338" customWidth="1"/>
    <col min="7174" max="7174" width="17.5" style="338" customWidth="1"/>
    <col min="7175" max="7175" width="16.83203125" style="338" customWidth="1"/>
    <col min="7176" max="7176" width="19.33203125" style="338" customWidth="1"/>
    <col min="7177" max="7177" width="16.5" style="338" customWidth="1"/>
    <col min="7178" max="7179" width="12.6640625" style="338" bestFit="1" customWidth="1"/>
    <col min="7180" max="7424" width="9.1640625" style="338"/>
    <col min="7425" max="7425" width="6.83203125" style="338" customWidth="1"/>
    <col min="7426" max="7426" width="19" style="338" customWidth="1"/>
    <col min="7427" max="7427" width="18.33203125" style="338" customWidth="1"/>
    <col min="7428" max="7428" width="14.6640625" style="338" customWidth="1"/>
    <col min="7429" max="7429" width="15.5" style="338" customWidth="1"/>
    <col min="7430" max="7430" width="17.5" style="338" customWidth="1"/>
    <col min="7431" max="7431" width="16.83203125" style="338" customWidth="1"/>
    <col min="7432" max="7432" width="19.33203125" style="338" customWidth="1"/>
    <col min="7433" max="7433" width="16.5" style="338" customWidth="1"/>
    <col min="7434" max="7435" width="12.6640625" style="338" bestFit="1" customWidth="1"/>
    <col min="7436" max="7680" width="9.1640625" style="338"/>
    <col min="7681" max="7681" width="6.83203125" style="338" customWidth="1"/>
    <col min="7682" max="7682" width="19" style="338" customWidth="1"/>
    <col min="7683" max="7683" width="18.33203125" style="338" customWidth="1"/>
    <col min="7684" max="7684" width="14.6640625" style="338" customWidth="1"/>
    <col min="7685" max="7685" width="15.5" style="338" customWidth="1"/>
    <col min="7686" max="7686" width="17.5" style="338" customWidth="1"/>
    <col min="7687" max="7687" width="16.83203125" style="338" customWidth="1"/>
    <col min="7688" max="7688" width="19.33203125" style="338" customWidth="1"/>
    <col min="7689" max="7689" width="16.5" style="338" customWidth="1"/>
    <col min="7690" max="7691" width="12.6640625" style="338" bestFit="1" customWidth="1"/>
    <col min="7692" max="7936" width="9.1640625" style="338"/>
    <col min="7937" max="7937" width="6.83203125" style="338" customWidth="1"/>
    <col min="7938" max="7938" width="19" style="338" customWidth="1"/>
    <col min="7939" max="7939" width="18.33203125" style="338" customWidth="1"/>
    <col min="7940" max="7940" width="14.6640625" style="338" customWidth="1"/>
    <col min="7941" max="7941" width="15.5" style="338" customWidth="1"/>
    <col min="7942" max="7942" width="17.5" style="338" customWidth="1"/>
    <col min="7943" max="7943" width="16.83203125" style="338" customWidth="1"/>
    <col min="7944" max="7944" width="19.33203125" style="338" customWidth="1"/>
    <col min="7945" max="7945" width="16.5" style="338" customWidth="1"/>
    <col min="7946" max="7947" width="12.6640625" style="338" bestFit="1" customWidth="1"/>
    <col min="7948" max="8192" width="9.1640625" style="338"/>
    <col min="8193" max="8193" width="6.83203125" style="338" customWidth="1"/>
    <col min="8194" max="8194" width="19" style="338" customWidth="1"/>
    <col min="8195" max="8195" width="18.33203125" style="338" customWidth="1"/>
    <col min="8196" max="8196" width="14.6640625" style="338" customWidth="1"/>
    <col min="8197" max="8197" width="15.5" style="338" customWidth="1"/>
    <col min="8198" max="8198" width="17.5" style="338" customWidth="1"/>
    <col min="8199" max="8199" width="16.83203125" style="338" customWidth="1"/>
    <col min="8200" max="8200" width="19.33203125" style="338" customWidth="1"/>
    <col min="8201" max="8201" width="16.5" style="338" customWidth="1"/>
    <col min="8202" max="8203" width="12.6640625" style="338" bestFit="1" customWidth="1"/>
    <col min="8204" max="8448" width="9.1640625" style="338"/>
    <col min="8449" max="8449" width="6.83203125" style="338" customWidth="1"/>
    <col min="8450" max="8450" width="19" style="338" customWidth="1"/>
    <col min="8451" max="8451" width="18.33203125" style="338" customWidth="1"/>
    <col min="8452" max="8452" width="14.6640625" style="338" customWidth="1"/>
    <col min="8453" max="8453" width="15.5" style="338" customWidth="1"/>
    <col min="8454" max="8454" width="17.5" style="338" customWidth="1"/>
    <col min="8455" max="8455" width="16.83203125" style="338" customWidth="1"/>
    <col min="8456" max="8456" width="19.33203125" style="338" customWidth="1"/>
    <col min="8457" max="8457" width="16.5" style="338" customWidth="1"/>
    <col min="8458" max="8459" width="12.6640625" style="338" bestFit="1" customWidth="1"/>
    <col min="8460" max="8704" width="9.1640625" style="338"/>
    <col min="8705" max="8705" width="6.83203125" style="338" customWidth="1"/>
    <col min="8706" max="8706" width="19" style="338" customWidth="1"/>
    <col min="8707" max="8707" width="18.33203125" style="338" customWidth="1"/>
    <col min="8708" max="8708" width="14.6640625" style="338" customWidth="1"/>
    <col min="8709" max="8709" width="15.5" style="338" customWidth="1"/>
    <col min="8710" max="8710" width="17.5" style="338" customWidth="1"/>
    <col min="8711" max="8711" width="16.83203125" style="338" customWidth="1"/>
    <col min="8712" max="8712" width="19.33203125" style="338" customWidth="1"/>
    <col min="8713" max="8713" width="16.5" style="338" customWidth="1"/>
    <col min="8714" max="8715" width="12.6640625" style="338" bestFit="1" customWidth="1"/>
    <col min="8716" max="8960" width="9.1640625" style="338"/>
    <col min="8961" max="8961" width="6.83203125" style="338" customWidth="1"/>
    <col min="8962" max="8962" width="19" style="338" customWidth="1"/>
    <col min="8963" max="8963" width="18.33203125" style="338" customWidth="1"/>
    <col min="8964" max="8964" width="14.6640625" style="338" customWidth="1"/>
    <col min="8965" max="8965" width="15.5" style="338" customWidth="1"/>
    <col min="8966" max="8966" width="17.5" style="338" customWidth="1"/>
    <col min="8967" max="8967" width="16.83203125" style="338" customWidth="1"/>
    <col min="8968" max="8968" width="19.33203125" style="338" customWidth="1"/>
    <col min="8969" max="8969" width="16.5" style="338" customWidth="1"/>
    <col min="8970" max="8971" width="12.6640625" style="338" bestFit="1" customWidth="1"/>
    <col min="8972" max="9216" width="9.1640625" style="338"/>
    <col min="9217" max="9217" width="6.83203125" style="338" customWidth="1"/>
    <col min="9218" max="9218" width="19" style="338" customWidth="1"/>
    <col min="9219" max="9219" width="18.33203125" style="338" customWidth="1"/>
    <col min="9220" max="9220" width="14.6640625" style="338" customWidth="1"/>
    <col min="9221" max="9221" width="15.5" style="338" customWidth="1"/>
    <col min="9222" max="9222" width="17.5" style="338" customWidth="1"/>
    <col min="9223" max="9223" width="16.83203125" style="338" customWidth="1"/>
    <col min="9224" max="9224" width="19.33203125" style="338" customWidth="1"/>
    <col min="9225" max="9225" width="16.5" style="338" customWidth="1"/>
    <col min="9226" max="9227" width="12.6640625" style="338" bestFit="1" customWidth="1"/>
    <col min="9228" max="9472" width="9.1640625" style="338"/>
    <col min="9473" max="9473" width="6.83203125" style="338" customWidth="1"/>
    <col min="9474" max="9474" width="19" style="338" customWidth="1"/>
    <col min="9475" max="9475" width="18.33203125" style="338" customWidth="1"/>
    <col min="9476" max="9476" width="14.6640625" style="338" customWidth="1"/>
    <col min="9477" max="9477" width="15.5" style="338" customWidth="1"/>
    <col min="9478" max="9478" width="17.5" style="338" customWidth="1"/>
    <col min="9479" max="9479" width="16.83203125" style="338" customWidth="1"/>
    <col min="9480" max="9480" width="19.33203125" style="338" customWidth="1"/>
    <col min="9481" max="9481" width="16.5" style="338" customWidth="1"/>
    <col min="9482" max="9483" width="12.6640625" style="338" bestFit="1" customWidth="1"/>
    <col min="9484" max="9728" width="9.1640625" style="338"/>
    <col min="9729" max="9729" width="6.83203125" style="338" customWidth="1"/>
    <col min="9730" max="9730" width="19" style="338" customWidth="1"/>
    <col min="9731" max="9731" width="18.33203125" style="338" customWidth="1"/>
    <col min="9732" max="9732" width="14.6640625" style="338" customWidth="1"/>
    <col min="9733" max="9733" width="15.5" style="338" customWidth="1"/>
    <col min="9734" max="9734" width="17.5" style="338" customWidth="1"/>
    <col min="9735" max="9735" width="16.83203125" style="338" customWidth="1"/>
    <col min="9736" max="9736" width="19.33203125" style="338" customWidth="1"/>
    <col min="9737" max="9737" width="16.5" style="338" customWidth="1"/>
    <col min="9738" max="9739" width="12.6640625" style="338" bestFit="1" customWidth="1"/>
    <col min="9740" max="9984" width="9.1640625" style="338"/>
    <col min="9985" max="9985" width="6.83203125" style="338" customWidth="1"/>
    <col min="9986" max="9986" width="19" style="338" customWidth="1"/>
    <col min="9987" max="9987" width="18.33203125" style="338" customWidth="1"/>
    <col min="9988" max="9988" width="14.6640625" style="338" customWidth="1"/>
    <col min="9989" max="9989" width="15.5" style="338" customWidth="1"/>
    <col min="9990" max="9990" width="17.5" style="338" customWidth="1"/>
    <col min="9991" max="9991" width="16.83203125" style="338" customWidth="1"/>
    <col min="9992" max="9992" width="19.33203125" style="338" customWidth="1"/>
    <col min="9993" max="9993" width="16.5" style="338" customWidth="1"/>
    <col min="9994" max="9995" width="12.6640625" style="338" bestFit="1" customWidth="1"/>
    <col min="9996" max="10240" width="9.1640625" style="338"/>
    <col min="10241" max="10241" width="6.83203125" style="338" customWidth="1"/>
    <col min="10242" max="10242" width="19" style="338" customWidth="1"/>
    <col min="10243" max="10243" width="18.33203125" style="338" customWidth="1"/>
    <col min="10244" max="10244" width="14.6640625" style="338" customWidth="1"/>
    <col min="10245" max="10245" width="15.5" style="338" customWidth="1"/>
    <col min="10246" max="10246" width="17.5" style="338" customWidth="1"/>
    <col min="10247" max="10247" width="16.83203125" style="338" customWidth="1"/>
    <col min="10248" max="10248" width="19.33203125" style="338" customWidth="1"/>
    <col min="10249" max="10249" width="16.5" style="338" customWidth="1"/>
    <col min="10250" max="10251" width="12.6640625" style="338" bestFit="1" customWidth="1"/>
    <col min="10252" max="10496" width="9.1640625" style="338"/>
    <col min="10497" max="10497" width="6.83203125" style="338" customWidth="1"/>
    <col min="10498" max="10498" width="19" style="338" customWidth="1"/>
    <col min="10499" max="10499" width="18.33203125" style="338" customWidth="1"/>
    <col min="10500" max="10500" width="14.6640625" style="338" customWidth="1"/>
    <col min="10501" max="10501" width="15.5" style="338" customWidth="1"/>
    <col min="10502" max="10502" width="17.5" style="338" customWidth="1"/>
    <col min="10503" max="10503" width="16.83203125" style="338" customWidth="1"/>
    <col min="10504" max="10504" width="19.33203125" style="338" customWidth="1"/>
    <col min="10505" max="10505" width="16.5" style="338" customWidth="1"/>
    <col min="10506" max="10507" width="12.6640625" style="338" bestFit="1" customWidth="1"/>
    <col min="10508" max="10752" width="9.1640625" style="338"/>
    <col min="10753" max="10753" width="6.83203125" style="338" customWidth="1"/>
    <col min="10754" max="10754" width="19" style="338" customWidth="1"/>
    <col min="10755" max="10755" width="18.33203125" style="338" customWidth="1"/>
    <col min="10756" max="10756" width="14.6640625" style="338" customWidth="1"/>
    <col min="10757" max="10757" width="15.5" style="338" customWidth="1"/>
    <col min="10758" max="10758" width="17.5" style="338" customWidth="1"/>
    <col min="10759" max="10759" width="16.83203125" style="338" customWidth="1"/>
    <col min="10760" max="10760" width="19.33203125" style="338" customWidth="1"/>
    <col min="10761" max="10761" width="16.5" style="338" customWidth="1"/>
    <col min="10762" max="10763" width="12.6640625" style="338" bestFit="1" customWidth="1"/>
    <col min="10764" max="11008" width="9.1640625" style="338"/>
    <col min="11009" max="11009" width="6.83203125" style="338" customWidth="1"/>
    <col min="11010" max="11010" width="19" style="338" customWidth="1"/>
    <col min="11011" max="11011" width="18.33203125" style="338" customWidth="1"/>
    <col min="11012" max="11012" width="14.6640625" style="338" customWidth="1"/>
    <col min="11013" max="11013" width="15.5" style="338" customWidth="1"/>
    <col min="11014" max="11014" width="17.5" style="338" customWidth="1"/>
    <col min="11015" max="11015" width="16.83203125" style="338" customWidth="1"/>
    <col min="11016" max="11016" width="19.33203125" style="338" customWidth="1"/>
    <col min="11017" max="11017" width="16.5" style="338" customWidth="1"/>
    <col min="11018" max="11019" width="12.6640625" style="338" bestFit="1" customWidth="1"/>
    <col min="11020" max="11264" width="9.1640625" style="338"/>
    <col min="11265" max="11265" width="6.83203125" style="338" customWidth="1"/>
    <col min="11266" max="11266" width="19" style="338" customWidth="1"/>
    <col min="11267" max="11267" width="18.33203125" style="338" customWidth="1"/>
    <col min="11268" max="11268" width="14.6640625" style="338" customWidth="1"/>
    <col min="11269" max="11269" width="15.5" style="338" customWidth="1"/>
    <col min="11270" max="11270" width="17.5" style="338" customWidth="1"/>
    <col min="11271" max="11271" width="16.83203125" style="338" customWidth="1"/>
    <col min="11272" max="11272" width="19.33203125" style="338" customWidth="1"/>
    <col min="11273" max="11273" width="16.5" style="338" customWidth="1"/>
    <col min="11274" max="11275" width="12.6640625" style="338" bestFit="1" customWidth="1"/>
    <col min="11276" max="11520" width="9.1640625" style="338"/>
    <col min="11521" max="11521" width="6.83203125" style="338" customWidth="1"/>
    <col min="11522" max="11522" width="19" style="338" customWidth="1"/>
    <col min="11523" max="11523" width="18.33203125" style="338" customWidth="1"/>
    <col min="11524" max="11524" width="14.6640625" style="338" customWidth="1"/>
    <col min="11525" max="11525" width="15.5" style="338" customWidth="1"/>
    <col min="11526" max="11526" width="17.5" style="338" customWidth="1"/>
    <col min="11527" max="11527" width="16.83203125" style="338" customWidth="1"/>
    <col min="11528" max="11528" width="19.33203125" style="338" customWidth="1"/>
    <col min="11529" max="11529" width="16.5" style="338" customWidth="1"/>
    <col min="11530" max="11531" width="12.6640625" style="338" bestFit="1" customWidth="1"/>
    <col min="11532" max="11776" width="9.1640625" style="338"/>
    <col min="11777" max="11777" width="6.83203125" style="338" customWidth="1"/>
    <col min="11778" max="11778" width="19" style="338" customWidth="1"/>
    <col min="11779" max="11779" width="18.33203125" style="338" customWidth="1"/>
    <col min="11780" max="11780" width="14.6640625" style="338" customWidth="1"/>
    <col min="11781" max="11781" width="15.5" style="338" customWidth="1"/>
    <col min="11782" max="11782" width="17.5" style="338" customWidth="1"/>
    <col min="11783" max="11783" width="16.83203125" style="338" customWidth="1"/>
    <col min="11784" max="11784" width="19.33203125" style="338" customWidth="1"/>
    <col min="11785" max="11785" width="16.5" style="338" customWidth="1"/>
    <col min="11786" max="11787" width="12.6640625" style="338" bestFit="1" customWidth="1"/>
    <col min="11788" max="12032" width="9.1640625" style="338"/>
    <col min="12033" max="12033" width="6.83203125" style="338" customWidth="1"/>
    <col min="12034" max="12034" width="19" style="338" customWidth="1"/>
    <col min="12035" max="12035" width="18.33203125" style="338" customWidth="1"/>
    <col min="12036" max="12036" width="14.6640625" style="338" customWidth="1"/>
    <col min="12037" max="12037" width="15.5" style="338" customWidth="1"/>
    <col min="12038" max="12038" width="17.5" style="338" customWidth="1"/>
    <col min="12039" max="12039" width="16.83203125" style="338" customWidth="1"/>
    <col min="12040" max="12040" width="19.33203125" style="338" customWidth="1"/>
    <col min="12041" max="12041" width="16.5" style="338" customWidth="1"/>
    <col min="12042" max="12043" width="12.6640625" style="338" bestFit="1" customWidth="1"/>
    <col min="12044" max="12288" width="9.1640625" style="338"/>
    <col min="12289" max="12289" width="6.83203125" style="338" customWidth="1"/>
    <col min="12290" max="12290" width="19" style="338" customWidth="1"/>
    <col min="12291" max="12291" width="18.33203125" style="338" customWidth="1"/>
    <col min="12292" max="12292" width="14.6640625" style="338" customWidth="1"/>
    <col min="12293" max="12293" width="15.5" style="338" customWidth="1"/>
    <col min="12294" max="12294" width="17.5" style="338" customWidth="1"/>
    <col min="12295" max="12295" width="16.83203125" style="338" customWidth="1"/>
    <col min="12296" max="12296" width="19.33203125" style="338" customWidth="1"/>
    <col min="12297" max="12297" width="16.5" style="338" customWidth="1"/>
    <col min="12298" max="12299" width="12.6640625" style="338" bestFit="1" customWidth="1"/>
    <col min="12300" max="12544" width="9.1640625" style="338"/>
    <col min="12545" max="12545" width="6.83203125" style="338" customWidth="1"/>
    <col min="12546" max="12546" width="19" style="338" customWidth="1"/>
    <col min="12547" max="12547" width="18.33203125" style="338" customWidth="1"/>
    <col min="12548" max="12548" width="14.6640625" style="338" customWidth="1"/>
    <col min="12549" max="12549" width="15.5" style="338" customWidth="1"/>
    <col min="12550" max="12550" width="17.5" style="338" customWidth="1"/>
    <col min="12551" max="12551" width="16.83203125" style="338" customWidth="1"/>
    <col min="12552" max="12552" width="19.33203125" style="338" customWidth="1"/>
    <col min="12553" max="12553" width="16.5" style="338" customWidth="1"/>
    <col min="12554" max="12555" width="12.6640625" style="338" bestFit="1" customWidth="1"/>
    <col min="12556" max="12800" width="9.1640625" style="338"/>
    <col min="12801" max="12801" width="6.83203125" style="338" customWidth="1"/>
    <col min="12802" max="12802" width="19" style="338" customWidth="1"/>
    <col min="12803" max="12803" width="18.33203125" style="338" customWidth="1"/>
    <col min="12804" max="12804" width="14.6640625" style="338" customWidth="1"/>
    <col min="12805" max="12805" width="15.5" style="338" customWidth="1"/>
    <col min="12806" max="12806" width="17.5" style="338" customWidth="1"/>
    <col min="12807" max="12807" width="16.83203125" style="338" customWidth="1"/>
    <col min="12808" max="12808" width="19.33203125" style="338" customWidth="1"/>
    <col min="12809" max="12809" width="16.5" style="338" customWidth="1"/>
    <col min="12810" max="12811" width="12.6640625" style="338" bestFit="1" customWidth="1"/>
    <col min="12812" max="13056" width="9.1640625" style="338"/>
    <col min="13057" max="13057" width="6.83203125" style="338" customWidth="1"/>
    <col min="13058" max="13058" width="19" style="338" customWidth="1"/>
    <col min="13059" max="13059" width="18.33203125" style="338" customWidth="1"/>
    <col min="13060" max="13060" width="14.6640625" style="338" customWidth="1"/>
    <col min="13061" max="13061" width="15.5" style="338" customWidth="1"/>
    <col min="13062" max="13062" width="17.5" style="338" customWidth="1"/>
    <col min="13063" max="13063" width="16.83203125" style="338" customWidth="1"/>
    <col min="13064" max="13064" width="19.33203125" style="338" customWidth="1"/>
    <col min="13065" max="13065" width="16.5" style="338" customWidth="1"/>
    <col min="13066" max="13067" width="12.6640625" style="338" bestFit="1" customWidth="1"/>
    <col min="13068" max="13312" width="9.1640625" style="338"/>
    <col min="13313" max="13313" width="6.83203125" style="338" customWidth="1"/>
    <col min="13314" max="13314" width="19" style="338" customWidth="1"/>
    <col min="13315" max="13315" width="18.33203125" style="338" customWidth="1"/>
    <col min="13316" max="13316" width="14.6640625" style="338" customWidth="1"/>
    <col min="13317" max="13317" width="15.5" style="338" customWidth="1"/>
    <col min="13318" max="13318" width="17.5" style="338" customWidth="1"/>
    <col min="13319" max="13319" width="16.83203125" style="338" customWidth="1"/>
    <col min="13320" max="13320" width="19.33203125" style="338" customWidth="1"/>
    <col min="13321" max="13321" width="16.5" style="338" customWidth="1"/>
    <col min="13322" max="13323" width="12.6640625" style="338" bestFit="1" customWidth="1"/>
    <col min="13324" max="13568" width="9.1640625" style="338"/>
    <col min="13569" max="13569" width="6.83203125" style="338" customWidth="1"/>
    <col min="13570" max="13570" width="19" style="338" customWidth="1"/>
    <col min="13571" max="13571" width="18.33203125" style="338" customWidth="1"/>
    <col min="13572" max="13572" width="14.6640625" style="338" customWidth="1"/>
    <col min="13573" max="13573" width="15.5" style="338" customWidth="1"/>
    <col min="13574" max="13574" width="17.5" style="338" customWidth="1"/>
    <col min="13575" max="13575" width="16.83203125" style="338" customWidth="1"/>
    <col min="13576" max="13576" width="19.33203125" style="338" customWidth="1"/>
    <col min="13577" max="13577" width="16.5" style="338" customWidth="1"/>
    <col min="13578" max="13579" width="12.6640625" style="338" bestFit="1" customWidth="1"/>
    <col min="13580" max="13824" width="9.1640625" style="338"/>
    <col min="13825" max="13825" width="6.83203125" style="338" customWidth="1"/>
    <col min="13826" max="13826" width="19" style="338" customWidth="1"/>
    <col min="13827" max="13827" width="18.33203125" style="338" customWidth="1"/>
    <col min="13828" max="13828" width="14.6640625" style="338" customWidth="1"/>
    <col min="13829" max="13829" width="15.5" style="338" customWidth="1"/>
    <col min="13830" max="13830" width="17.5" style="338" customWidth="1"/>
    <col min="13831" max="13831" width="16.83203125" style="338" customWidth="1"/>
    <col min="13832" max="13832" width="19.33203125" style="338" customWidth="1"/>
    <col min="13833" max="13833" width="16.5" style="338" customWidth="1"/>
    <col min="13834" max="13835" width="12.6640625" style="338" bestFit="1" customWidth="1"/>
    <col min="13836" max="14080" width="9.1640625" style="338"/>
    <col min="14081" max="14081" width="6.83203125" style="338" customWidth="1"/>
    <col min="14082" max="14082" width="19" style="338" customWidth="1"/>
    <col min="14083" max="14083" width="18.33203125" style="338" customWidth="1"/>
    <col min="14084" max="14084" width="14.6640625" style="338" customWidth="1"/>
    <col min="14085" max="14085" width="15.5" style="338" customWidth="1"/>
    <col min="14086" max="14086" width="17.5" style="338" customWidth="1"/>
    <col min="14087" max="14087" width="16.83203125" style="338" customWidth="1"/>
    <col min="14088" max="14088" width="19.33203125" style="338" customWidth="1"/>
    <col min="14089" max="14089" width="16.5" style="338" customWidth="1"/>
    <col min="14090" max="14091" width="12.6640625" style="338" bestFit="1" customWidth="1"/>
    <col min="14092" max="14336" width="9.1640625" style="338"/>
    <col min="14337" max="14337" width="6.83203125" style="338" customWidth="1"/>
    <col min="14338" max="14338" width="19" style="338" customWidth="1"/>
    <col min="14339" max="14339" width="18.33203125" style="338" customWidth="1"/>
    <col min="14340" max="14340" width="14.6640625" style="338" customWidth="1"/>
    <col min="14341" max="14341" width="15.5" style="338" customWidth="1"/>
    <col min="14342" max="14342" width="17.5" style="338" customWidth="1"/>
    <col min="14343" max="14343" width="16.83203125" style="338" customWidth="1"/>
    <col min="14344" max="14344" width="19.33203125" style="338" customWidth="1"/>
    <col min="14345" max="14345" width="16.5" style="338" customWidth="1"/>
    <col min="14346" max="14347" width="12.6640625" style="338" bestFit="1" customWidth="1"/>
    <col min="14348" max="14592" width="9.1640625" style="338"/>
    <col min="14593" max="14593" width="6.83203125" style="338" customWidth="1"/>
    <col min="14594" max="14594" width="19" style="338" customWidth="1"/>
    <col min="14595" max="14595" width="18.33203125" style="338" customWidth="1"/>
    <col min="14596" max="14596" width="14.6640625" style="338" customWidth="1"/>
    <col min="14597" max="14597" width="15.5" style="338" customWidth="1"/>
    <col min="14598" max="14598" width="17.5" style="338" customWidth="1"/>
    <col min="14599" max="14599" width="16.83203125" style="338" customWidth="1"/>
    <col min="14600" max="14600" width="19.33203125" style="338" customWidth="1"/>
    <col min="14601" max="14601" width="16.5" style="338" customWidth="1"/>
    <col min="14602" max="14603" width="12.6640625" style="338" bestFit="1" customWidth="1"/>
    <col min="14604" max="14848" width="9.1640625" style="338"/>
    <col min="14849" max="14849" width="6.83203125" style="338" customWidth="1"/>
    <col min="14850" max="14850" width="19" style="338" customWidth="1"/>
    <col min="14851" max="14851" width="18.33203125" style="338" customWidth="1"/>
    <col min="14852" max="14852" width="14.6640625" style="338" customWidth="1"/>
    <col min="14853" max="14853" width="15.5" style="338" customWidth="1"/>
    <col min="14854" max="14854" width="17.5" style="338" customWidth="1"/>
    <col min="14855" max="14855" width="16.83203125" style="338" customWidth="1"/>
    <col min="14856" max="14856" width="19.33203125" style="338" customWidth="1"/>
    <col min="14857" max="14857" width="16.5" style="338" customWidth="1"/>
    <col min="14858" max="14859" width="12.6640625" style="338" bestFit="1" customWidth="1"/>
    <col min="14860" max="15104" width="9.1640625" style="338"/>
    <col min="15105" max="15105" width="6.83203125" style="338" customWidth="1"/>
    <col min="15106" max="15106" width="19" style="338" customWidth="1"/>
    <col min="15107" max="15107" width="18.33203125" style="338" customWidth="1"/>
    <col min="15108" max="15108" width="14.6640625" style="338" customWidth="1"/>
    <col min="15109" max="15109" width="15.5" style="338" customWidth="1"/>
    <col min="15110" max="15110" width="17.5" style="338" customWidth="1"/>
    <col min="15111" max="15111" width="16.83203125" style="338" customWidth="1"/>
    <col min="15112" max="15112" width="19.33203125" style="338" customWidth="1"/>
    <col min="15113" max="15113" width="16.5" style="338" customWidth="1"/>
    <col min="15114" max="15115" width="12.6640625" style="338" bestFit="1" customWidth="1"/>
    <col min="15116" max="15360" width="9.1640625" style="338"/>
    <col min="15361" max="15361" width="6.83203125" style="338" customWidth="1"/>
    <col min="15362" max="15362" width="19" style="338" customWidth="1"/>
    <col min="15363" max="15363" width="18.33203125" style="338" customWidth="1"/>
    <col min="15364" max="15364" width="14.6640625" style="338" customWidth="1"/>
    <col min="15365" max="15365" width="15.5" style="338" customWidth="1"/>
    <col min="15366" max="15366" width="17.5" style="338" customWidth="1"/>
    <col min="15367" max="15367" width="16.83203125" style="338" customWidth="1"/>
    <col min="15368" max="15368" width="19.33203125" style="338" customWidth="1"/>
    <col min="15369" max="15369" width="16.5" style="338" customWidth="1"/>
    <col min="15370" max="15371" width="12.6640625" style="338" bestFit="1" customWidth="1"/>
    <col min="15372" max="15616" width="9.1640625" style="338"/>
    <col min="15617" max="15617" width="6.83203125" style="338" customWidth="1"/>
    <col min="15618" max="15618" width="19" style="338" customWidth="1"/>
    <col min="15619" max="15619" width="18.33203125" style="338" customWidth="1"/>
    <col min="15620" max="15620" width="14.6640625" style="338" customWidth="1"/>
    <col min="15621" max="15621" width="15.5" style="338" customWidth="1"/>
    <col min="15622" max="15622" width="17.5" style="338" customWidth="1"/>
    <col min="15623" max="15623" width="16.83203125" style="338" customWidth="1"/>
    <col min="15624" max="15624" width="19.33203125" style="338" customWidth="1"/>
    <col min="15625" max="15625" width="16.5" style="338" customWidth="1"/>
    <col min="15626" max="15627" width="12.6640625" style="338" bestFit="1" customWidth="1"/>
    <col min="15628" max="15872" width="9.1640625" style="338"/>
    <col min="15873" max="15873" width="6.83203125" style="338" customWidth="1"/>
    <col min="15874" max="15874" width="19" style="338" customWidth="1"/>
    <col min="15875" max="15875" width="18.33203125" style="338" customWidth="1"/>
    <col min="15876" max="15876" width="14.6640625" style="338" customWidth="1"/>
    <col min="15877" max="15877" width="15.5" style="338" customWidth="1"/>
    <col min="15878" max="15878" width="17.5" style="338" customWidth="1"/>
    <col min="15879" max="15879" width="16.83203125" style="338" customWidth="1"/>
    <col min="15880" max="15880" width="19.33203125" style="338" customWidth="1"/>
    <col min="15881" max="15881" width="16.5" style="338" customWidth="1"/>
    <col min="15882" max="15883" width="12.6640625" style="338" bestFit="1" customWidth="1"/>
    <col min="15884" max="16128" width="9.1640625" style="338"/>
    <col min="16129" max="16129" width="6.83203125" style="338" customWidth="1"/>
    <col min="16130" max="16130" width="19" style="338" customWidth="1"/>
    <col min="16131" max="16131" width="18.33203125" style="338" customWidth="1"/>
    <col min="16132" max="16132" width="14.6640625" style="338" customWidth="1"/>
    <col min="16133" max="16133" width="15.5" style="338" customWidth="1"/>
    <col min="16134" max="16134" width="17.5" style="338" customWidth="1"/>
    <col min="16135" max="16135" width="16.83203125" style="338" customWidth="1"/>
    <col min="16136" max="16136" width="19.33203125" style="338" customWidth="1"/>
    <col min="16137" max="16137" width="16.5" style="338" customWidth="1"/>
    <col min="16138" max="16139" width="12.6640625" style="338" bestFit="1" customWidth="1"/>
    <col min="16140" max="16384" width="9.1640625" style="338"/>
  </cols>
  <sheetData>
    <row r="1" spans="1:13" ht="24" x14ac:dyDescent="0.3">
      <c r="A1" s="780" t="s">
        <v>389</v>
      </c>
      <c r="B1" s="780"/>
      <c r="I1" s="339"/>
      <c r="J1" s="339"/>
      <c r="K1" s="339"/>
      <c r="L1" s="339"/>
    </row>
    <row r="2" spans="1:13" ht="17" thickBot="1" x14ac:dyDescent="0.25">
      <c r="A2" s="520"/>
      <c r="B2" s="521"/>
      <c r="C2" s="522"/>
      <c r="D2" s="522"/>
      <c r="E2" s="522"/>
      <c r="F2" s="522"/>
      <c r="G2" s="341"/>
      <c r="H2" s="340"/>
      <c r="I2" s="523"/>
      <c r="J2" s="523"/>
      <c r="K2" s="523"/>
      <c r="L2" s="523"/>
      <c r="M2" s="341"/>
    </row>
    <row r="3" spans="1:13" ht="24" thickBot="1" x14ac:dyDescent="0.3">
      <c r="A3" s="785" t="s">
        <v>468</v>
      </c>
      <c r="B3" s="786"/>
      <c r="C3" s="786"/>
      <c r="D3" s="786"/>
      <c r="E3" s="786"/>
      <c r="F3" s="786"/>
      <c r="G3" s="787"/>
      <c r="H3" s="340"/>
      <c r="I3" s="355" t="s">
        <v>92</v>
      </c>
      <c r="J3" s="356" t="str">
        <f>'13. ELABORATO MAGAZZINO'!B20</f>
        <v>ANNO 1</v>
      </c>
      <c r="K3" s="356" t="str">
        <f>'13. ELABORATO MAGAZZINO'!C20</f>
        <v>ANNO 2</v>
      </c>
      <c r="L3" s="356" t="str">
        <f>'13. ELABORATO MAGAZZINO'!D20</f>
        <v>ANNO 3</v>
      </c>
      <c r="M3" s="341"/>
    </row>
    <row r="4" spans="1:13" x14ac:dyDescent="0.2">
      <c r="A4" s="342"/>
      <c r="H4" s="340"/>
      <c r="I4" s="343" t="s">
        <v>171</v>
      </c>
      <c r="J4" s="344">
        <f>'10. FABBISOGNO FINANZIARIO'!B26</f>
        <v>0</v>
      </c>
      <c r="K4" s="344">
        <f>'10. FABBISOGNO FINANZIARIO'!C26</f>
        <v>0</v>
      </c>
      <c r="L4" s="344">
        <f>'10. FABBISOGNO FINANZIARIO'!D26</f>
        <v>0</v>
      </c>
      <c r="M4" s="341"/>
    </row>
    <row r="5" spans="1:13" ht="17" thickBot="1" x14ac:dyDescent="0.25">
      <c r="A5" s="345" t="s">
        <v>172</v>
      </c>
      <c r="B5" s="346"/>
      <c r="C5" s="346"/>
      <c r="D5" s="346"/>
      <c r="E5" s="346"/>
      <c r="F5" s="346"/>
      <c r="G5" s="346"/>
      <c r="H5" s="340"/>
      <c r="I5" s="347" t="s">
        <v>94</v>
      </c>
      <c r="J5" s="348">
        <f>'10. FABBISOGNO FINANZIARIO'!B27</f>
        <v>0</v>
      </c>
      <c r="K5" s="348">
        <f>'10. FABBISOGNO FINANZIARIO'!C27</f>
        <v>0</v>
      </c>
      <c r="L5" s="348">
        <f>'10. FABBISOGNO FINANZIARIO'!D27</f>
        <v>0</v>
      </c>
      <c r="M5" s="341"/>
    </row>
    <row r="6" spans="1:13" ht="17" thickBot="1" x14ac:dyDescent="0.25">
      <c r="A6" s="339"/>
      <c r="B6" s="339"/>
      <c r="C6" s="339"/>
      <c r="E6" s="339"/>
      <c r="F6" s="339"/>
      <c r="G6" s="339"/>
      <c r="I6" s="349"/>
      <c r="J6" s="349"/>
      <c r="K6" s="349"/>
      <c r="L6" s="349"/>
    </row>
    <row r="7" spans="1:13" ht="17" thickBot="1" x14ac:dyDescent="0.25">
      <c r="A7" s="788" t="s">
        <v>173</v>
      </c>
      <c r="B7" s="789"/>
      <c r="C7" s="788" t="s">
        <v>174</v>
      </c>
      <c r="D7" s="789"/>
      <c r="E7" s="341"/>
    </row>
    <row r="8" spans="1:13" ht="18" thickBot="1" x14ac:dyDescent="0.25">
      <c r="A8" s="395" t="s">
        <v>82</v>
      </c>
      <c r="B8" s="350">
        <f>'10. FABBISOGNO FINANZIARIO'!I18</f>
        <v>0</v>
      </c>
      <c r="C8" s="351" t="s">
        <v>175</v>
      </c>
      <c r="D8" s="352"/>
      <c r="E8" s="341"/>
      <c r="I8" s="355" t="s">
        <v>177</v>
      </c>
      <c r="J8" s="356" t="s">
        <v>24</v>
      </c>
      <c r="K8" s="356" t="str">
        <f>K3</f>
        <v>ANNO 2</v>
      </c>
      <c r="L8" s="356" t="str">
        <f>L3</f>
        <v>ANNO 3</v>
      </c>
    </row>
    <row r="9" spans="1:13" ht="17" x14ac:dyDescent="0.2">
      <c r="A9" s="395" t="s">
        <v>83</v>
      </c>
      <c r="B9" s="353">
        <f>'10. FABBISOGNO FINANZIARIO'!I19</f>
        <v>0</v>
      </c>
      <c r="C9" s="351" t="s">
        <v>176</v>
      </c>
      <c r="D9" s="354">
        <v>1</v>
      </c>
      <c r="E9" s="341"/>
      <c r="I9" s="343" t="s">
        <v>178</v>
      </c>
      <c r="J9" s="509">
        <f>IF(Pagam_per_anno=12,G34,IF(Pagam_per_anno=4,G26,IF(Pagam_per_anno=2,G24,IF(Pagam_per_anno=1,G23,0))))</f>
        <v>0</v>
      </c>
      <c r="K9" s="509">
        <f>IF(Pagam_per_anno=12,G46,IF(Pagam_per_anno=4,G30,IF(Pagam_per_anno=2,G26,IF(Pagam_per_anno=1,G24,0))))-J9</f>
        <v>0</v>
      </c>
      <c r="L9" s="509">
        <f>IF(Pagam_per_anno=12,G58,IF(Pagam_per_anno=4,G34,IF(Pagam_per_anno=2,G28,IF(Pagam_per_anno=1,G25,0))))-J9-K9</f>
        <v>0</v>
      </c>
    </row>
    <row r="10" spans="1:13" ht="18" thickBot="1" x14ac:dyDescent="0.25">
      <c r="A10" s="395" t="s">
        <v>85</v>
      </c>
      <c r="B10" s="357">
        <f>'10. FABBISOGNO FINANZIARIO'!I20</f>
        <v>0</v>
      </c>
      <c r="C10" s="358"/>
      <c r="D10" s="359"/>
      <c r="E10" s="341"/>
      <c r="I10" s="347" t="s">
        <v>179</v>
      </c>
      <c r="J10" s="510">
        <f>J4*J5</f>
        <v>0</v>
      </c>
      <c r="K10" s="510">
        <f>K4*K5</f>
        <v>0</v>
      </c>
      <c r="L10" s="510">
        <f>L4*L5</f>
        <v>0</v>
      </c>
    </row>
    <row r="11" spans="1:13" ht="18" thickBot="1" x14ac:dyDescent="0.25">
      <c r="A11" s="395" t="s">
        <v>87</v>
      </c>
      <c r="B11" s="360">
        <f>'10. FABBISOGNO FINANZIARIO'!I21</f>
        <v>0</v>
      </c>
      <c r="C11" s="362"/>
      <c r="D11" s="362"/>
      <c r="I11" s="364" t="s">
        <v>180</v>
      </c>
      <c r="J11" s="511">
        <f>SUM(J9:J10)</f>
        <v>0</v>
      </c>
      <c r="K11" s="511">
        <f t="shared" ref="K11:L11" si="0">SUM(K9:K10)</f>
        <v>0</v>
      </c>
      <c r="L11" s="511">
        <f t="shared" si="0"/>
        <v>0</v>
      </c>
    </row>
    <row r="12" spans="1:13" ht="18" thickBot="1" x14ac:dyDescent="0.25">
      <c r="A12" s="396" t="s">
        <v>90</v>
      </c>
      <c r="B12" s="363">
        <f>'10. FABBISOGNO FINANZIARIO'!I22</f>
        <v>44927</v>
      </c>
      <c r="C12" s="342"/>
      <c r="D12" s="342"/>
      <c r="E12" s="340"/>
      <c r="J12" s="341"/>
    </row>
    <row r="13" spans="1:13" ht="16.25" customHeight="1" x14ac:dyDescent="0.2">
      <c r="A13" s="365" t="s">
        <v>181</v>
      </c>
      <c r="B13" s="362"/>
      <c r="C13" s="349"/>
      <c r="E13" s="342"/>
      <c r="F13" s="342"/>
      <c r="G13" s="342"/>
      <c r="I13" s="349"/>
      <c r="J13" s="349"/>
      <c r="K13" s="349"/>
      <c r="L13" s="349"/>
    </row>
    <row r="14" spans="1:13" hidden="1" x14ac:dyDescent="0.2">
      <c r="A14" s="342"/>
      <c r="B14" s="366" t="s">
        <v>182</v>
      </c>
      <c r="C14" s="367"/>
      <c r="D14" s="368"/>
      <c r="E14" s="346"/>
      <c r="F14" s="346"/>
      <c r="G14" s="346"/>
    </row>
    <row r="15" spans="1:13" x14ac:dyDescent="0.2">
      <c r="A15" s="342"/>
      <c r="B15" s="351" t="s">
        <v>183</v>
      </c>
      <c r="C15" s="369">
        <f>IFERROR(PMT(Tasso_periodico,Totale_pagam,-Ammont_prestito),0)</f>
        <v>0</v>
      </c>
      <c r="E15" s="370" t="s">
        <v>184</v>
      </c>
      <c r="F15" s="371">
        <f>+Pagam_calcolato*Pagam_per_anno</f>
        <v>0</v>
      </c>
      <c r="G15" s="372"/>
    </row>
    <row r="16" spans="1:13" ht="17" hidden="1" customHeight="1" x14ac:dyDescent="0.2">
      <c r="A16" s="373" t="s">
        <v>185</v>
      </c>
      <c r="B16" s="342"/>
      <c r="C16" s="342"/>
    </row>
    <row r="17" spans="1:11" hidden="1" x14ac:dyDescent="0.2">
      <c r="A17" s="342"/>
      <c r="B17" s="351" t="s">
        <v>186</v>
      </c>
      <c r="C17" s="374">
        <f>IF(Pagam_registrato=0,Pagam_calcolato,Pagam_registrato)</f>
        <v>0</v>
      </c>
      <c r="D17" s="342"/>
      <c r="E17" s="342"/>
      <c r="F17" s="351" t="str">
        <f>"Bilancio iniziale al pagamento "&amp;TEXT(Primo_pagam_num,"0")&amp;":"</f>
        <v>Bilancio iniziale al pagamento 1:</v>
      </c>
      <c r="G17" s="374" t="e">
        <f>FV(Tasso_inter_annuale/Pagam_per_anno,Primo_pagam_num-1,Pagam_da_usare,-Ammont_prestito)</f>
        <v>#DIV/0!</v>
      </c>
    </row>
    <row r="18" spans="1:11" hidden="1" x14ac:dyDescent="0.2">
      <c r="B18" s="370" t="s">
        <v>187</v>
      </c>
      <c r="C18" s="375">
        <f>IF(D8=0,IF(D9=0,1,D9),1+B11*(YEAR(D8)-YEAR(B12))+INT(B11*(MONTH(D8)-MONTH(B12))/12)+IF(DAY(D8)&gt;DAY(B12),1))</f>
        <v>1</v>
      </c>
      <c r="D18" s="342"/>
      <c r="E18" s="342"/>
      <c r="F18" s="351" t="str">
        <f>"Interesse composto prima del pagamento "&amp;TEXT(Primo_pagam_num,"0")&amp;":"</f>
        <v>Interesse composto prima del pagamento 1:</v>
      </c>
      <c r="G18" s="374" t="e">
        <f>Pagam_da_usare*(Primo_pagam_num-1)-(Ammont_prestito-Bilancio_iniz_tab)</f>
        <v>#DIV/0!</v>
      </c>
    </row>
    <row r="19" spans="1:11" x14ac:dyDescent="0.2">
      <c r="B19" s="370"/>
      <c r="C19" s="376"/>
      <c r="D19" s="778"/>
      <c r="E19" s="779"/>
      <c r="F19" s="370"/>
      <c r="G19" s="377"/>
    </row>
    <row r="20" spans="1:11" ht="17" thickBot="1" x14ac:dyDescent="0.25">
      <c r="A20" s="378"/>
      <c r="B20" s="378"/>
      <c r="C20" s="378"/>
      <c r="D20" s="378"/>
      <c r="E20" s="378"/>
      <c r="F20" s="378"/>
      <c r="G20" s="378"/>
      <c r="H20" s="379"/>
    </row>
    <row r="21" spans="1:11" s="342" customFormat="1" x14ac:dyDescent="0.2">
      <c r="A21" s="781" t="s">
        <v>188</v>
      </c>
      <c r="B21" s="781" t="s">
        <v>189</v>
      </c>
      <c r="C21" s="783" t="s">
        <v>190</v>
      </c>
      <c r="D21" s="781" t="s">
        <v>191</v>
      </c>
      <c r="E21" s="781" t="s">
        <v>192</v>
      </c>
      <c r="F21" s="783" t="s">
        <v>193</v>
      </c>
      <c r="G21" s="783" t="s">
        <v>194</v>
      </c>
      <c r="H21" s="776" t="s">
        <v>195</v>
      </c>
      <c r="I21" s="361"/>
      <c r="J21" s="380"/>
    </row>
    <row r="22" spans="1:11" s="342" customFormat="1" ht="15.75" customHeight="1" thickBot="1" x14ac:dyDescent="0.25">
      <c r="A22" s="782"/>
      <c r="B22" s="782"/>
      <c r="C22" s="784"/>
      <c r="D22" s="782"/>
      <c r="E22" s="782"/>
      <c r="F22" s="784"/>
      <c r="G22" s="784"/>
      <c r="H22" s="777"/>
    </row>
    <row r="23" spans="1:11" s="342" customFormat="1" ht="20.25" customHeight="1" x14ac:dyDescent="0.2">
      <c r="A23" s="381" t="str">
        <f>IF(Primo_pagam_num&lt;Totale_pagam,Primo_pagam_num,"")</f>
        <v/>
      </c>
      <c r="B23" s="382" t="str">
        <f>Mostra.Data</f>
        <v/>
      </c>
      <c r="C23" s="397" t="str">
        <f>IF(A23&lt;&gt;"",IF(Bilancio_iniz_tab&lt;0,0,Bilancio_iniz_tab),"")</f>
        <v/>
      </c>
      <c r="D23" s="397" t="str">
        <f>Interesse</f>
        <v/>
      </c>
      <c r="E23" s="397" t="str">
        <f>Capitale</f>
        <v/>
      </c>
      <c r="F23" s="397" t="str">
        <f t="shared" ref="F23:F86" si="1">Bilancio.finale</f>
        <v/>
      </c>
      <c r="G23" s="397" t="str">
        <f>IF(A23&lt;&gt;"",D23+Interesse_tabella,"")</f>
        <v/>
      </c>
      <c r="H23" s="398" t="str">
        <f>IFERROR(E23,0)</f>
        <v/>
      </c>
    </row>
    <row r="24" spans="1:11" s="342" customFormat="1" x14ac:dyDescent="0.2">
      <c r="A24" s="383" t="str">
        <f>pagam.Num</f>
        <v/>
      </c>
      <c r="B24" s="384" t="str">
        <f>Mostra.Data</f>
        <v/>
      </c>
      <c r="C24" s="399" t="str">
        <f t="shared" ref="C24:C87" si="2">Bil.Iniz</f>
        <v/>
      </c>
      <c r="D24" s="399" t="str">
        <f>Interesse</f>
        <v/>
      </c>
      <c r="E24" s="399" t="str">
        <f>Capitale</f>
        <v/>
      </c>
      <c r="F24" s="399" t="str">
        <f t="shared" si="1"/>
        <v/>
      </c>
      <c r="G24" s="399" t="str">
        <f t="shared" ref="G24:G87" si="3">Interesse.Comp</f>
        <v/>
      </c>
      <c r="H24" s="400">
        <f>IFERROR((H23+E24),0)</f>
        <v>0</v>
      </c>
    </row>
    <row r="25" spans="1:11" s="342" customFormat="1" x14ac:dyDescent="0.2">
      <c r="A25" s="383" t="str">
        <f>pagam.Num</f>
        <v/>
      </c>
      <c r="B25" s="384" t="str">
        <f>Mostra.Data</f>
        <v/>
      </c>
      <c r="C25" s="399" t="str">
        <f t="shared" si="2"/>
        <v/>
      </c>
      <c r="D25" s="399" t="str">
        <f>Interesse</f>
        <v/>
      </c>
      <c r="E25" s="399" t="str">
        <f>Capitale</f>
        <v/>
      </c>
      <c r="F25" s="399" t="str">
        <f t="shared" si="1"/>
        <v/>
      </c>
      <c r="G25" s="399" t="str">
        <f t="shared" si="3"/>
        <v/>
      </c>
      <c r="H25" s="400">
        <f t="shared" ref="H25:H88" si="4">IFERROR((H24+E25),0)</f>
        <v>0</v>
      </c>
    </row>
    <row r="26" spans="1:11" s="342" customFormat="1" x14ac:dyDescent="0.2">
      <c r="A26" s="383" t="str">
        <f>pagam.Num</f>
        <v/>
      </c>
      <c r="B26" s="384" t="str">
        <f>Mostra.Data</f>
        <v/>
      </c>
      <c r="C26" s="399" t="str">
        <f t="shared" si="2"/>
        <v/>
      </c>
      <c r="D26" s="399" t="str">
        <f>Interesse</f>
        <v/>
      </c>
      <c r="E26" s="399" t="str">
        <f>Capitale</f>
        <v/>
      </c>
      <c r="F26" s="399" t="str">
        <f t="shared" si="1"/>
        <v/>
      </c>
      <c r="G26" s="399" t="str">
        <f t="shared" si="3"/>
        <v/>
      </c>
      <c r="H26" s="400">
        <f t="shared" si="4"/>
        <v>0</v>
      </c>
      <c r="I26" s="361"/>
      <c r="J26" s="380"/>
      <c r="K26" s="380"/>
    </row>
    <row r="27" spans="1:11" s="342" customFormat="1" x14ac:dyDescent="0.2">
      <c r="A27" s="383" t="str">
        <f>pagam.Num</f>
        <v/>
      </c>
      <c r="B27" s="384" t="str">
        <f>Mostra.Data</f>
        <v/>
      </c>
      <c r="C27" s="399" t="str">
        <f t="shared" si="2"/>
        <v/>
      </c>
      <c r="D27" s="399" t="str">
        <f>Interesse</f>
        <v/>
      </c>
      <c r="E27" s="399" t="str">
        <f>Capitale</f>
        <v/>
      </c>
      <c r="F27" s="399" t="str">
        <f t="shared" si="1"/>
        <v/>
      </c>
      <c r="G27" s="399" t="str">
        <f t="shared" si="3"/>
        <v/>
      </c>
      <c r="H27" s="400">
        <f t="shared" si="4"/>
        <v>0</v>
      </c>
      <c r="I27" s="361"/>
      <c r="J27" s="380"/>
      <c r="K27" s="380"/>
    </row>
    <row r="28" spans="1:11" s="342" customFormat="1" x14ac:dyDescent="0.2">
      <c r="A28" s="383" t="str">
        <f>pagam.Num</f>
        <v/>
      </c>
      <c r="B28" s="384" t="str">
        <f>Mostra.Data</f>
        <v/>
      </c>
      <c r="C28" s="399" t="str">
        <f t="shared" si="2"/>
        <v/>
      </c>
      <c r="D28" s="399" t="str">
        <f>Interesse</f>
        <v/>
      </c>
      <c r="E28" s="399" t="str">
        <f>Capitale</f>
        <v/>
      </c>
      <c r="F28" s="399" t="str">
        <f t="shared" si="1"/>
        <v/>
      </c>
      <c r="G28" s="399" t="str">
        <f t="shared" si="3"/>
        <v/>
      </c>
      <c r="H28" s="400">
        <f t="shared" si="4"/>
        <v>0</v>
      </c>
      <c r="I28" s="361"/>
      <c r="J28" s="380"/>
      <c r="K28" s="380"/>
    </row>
    <row r="29" spans="1:11" s="342" customFormat="1" x14ac:dyDescent="0.2">
      <c r="A29" s="383" t="str">
        <f>pagam.Num</f>
        <v/>
      </c>
      <c r="B29" s="384" t="str">
        <f>Mostra.Data</f>
        <v/>
      </c>
      <c r="C29" s="399" t="str">
        <f t="shared" si="2"/>
        <v/>
      </c>
      <c r="D29" s="399" t="str">
        <f>Interesse</f>
        <v/>
      </c>
      <c r="E29" s="399" t="str">
        <f>Capitale</f>
        <v/>
      </c>
      <c r="F29" s="399" t="str">
        <f t="shared" si="1"/>
        <v/>
      </c>
      <c r="G29" s="399" t="str">
        <f t="shared" si="3"/>
        <v/>
      </c>
      <c r="H29" s="400">
        <f t="shared" si="4"/>
        <v>0</v>
      </c>
      <c r="I29" s="361"/>
      <c r="J29" s="380"/>
      <c r="K29" s="380"/>
    </row>
    <row r="30" spans="1:11" s="342" customFormat="1" x14ac:dyDescent="0.2">
      <c r="A30" s="383" t="str">
        <f>pagam.Num</f>
        <v/>
      </c>
      <c r="B30" s="384" t="str">
        <f>Mostra.Data</f>
        <v/>
      </c>
      <c r="C30" s="399" t="str">
        <f t="shared" si="2"/>
        <v/>
      </c>
      <c r="D30" s="399" t="str">
        <f>Interesse</f>
        <v/>
      </c>
      <c r="E30" s="399" t="str">
        <f>Capitale</f>
        <v/>
      </c>
      <c r="F30" s="399" t="str">
        <f t="shared" si="1"/>
        <v/>
      </c>
      <c r="G30" s="399" t="str">
        <f t="shared" si="3"/>
        <v/>
      </c>
      <c r="H30" s="400">
        <f t="shared" si="4"/>
        <v>0</v>
      </c>
      <c r="I30" s="361"/>
      <c r="J30" s="380"/>
      <c r="K30" s="380"/>
    </row>
    <row r="31" spans="1:11" s="342" customFormat="1" x14ac:dyDescent="0.2">
      <c r="A31" s="383" t="str">
        <f>pagam.Num</f>
        <v/>
      </c>
      <c r="B31" s="384" t="str">
        <f>Mostra.Data</f>
        <v/>
      </c>
      <c r="C31" s="399" t="str">
        <f t="shared" si="2"/>
        <v/>
      </c>
      <c r="D31" s="399" t="str">
        <f>Interesse</f>
        <v/>
      </c>
      <c r="E31" s="399" t="str">
        <f>Capitale</f>
        <v/>
      </c>
      <c r="F31" s="399" t="str">
        <f t="shared" si="1"/>
        <v/>
      </c>
      <c r="G31" s="399" t="str">
        <f t="shared" si="3"/>
        <v/>
      </c>
      <c r="H31" s="400">
        <f t="shared" si="4"/>
        <v>0</v>
      </c>
      <c r="I31" s="361"/>
      <c r="J31" s="380"/>
      <c r="K31" s="380"/>
    </row>
    <row r="32" spans="1:11" s="342" customFormat="1" x14ac:dyDescent="0.2">
      <c r="A32" s="383" t="str">
        <f>pagam.Num</f>
        <v/>
      </c>
      <c r="B32" s="384" t="str">
        <f>Mostra.Data</f>
        <v/>
      </c>
      <c r="C32" s="399" t="str">
        <f t="shared" si="2"/>
        <v/>
      </c>
      <c r="D32" s="399" t="str">
        <f>Interesse</f>
        <v/>
      </c>
      <c r="E32" s="399" t="str">
        <f>Capitale</f>
        <v/>
      </c>
      <c r="F32" s="399" t="str">
        <f t="shared" si="1"/>
        <v/>
      </c>
      <c r="G32" s="399" t="str">
        <f t="shared" si="3"/>
        <v/>
      </c>
      <c r="H32" s="400">
        <f t="shared" si="4"/>
        <v>0</v>
      </c>
      <c r="I32" s="361"/>
      <c r="J32" s="380"/>
      <c r="K32" s="380"/>
    </row>
    <row r="33" spans="1:11" s="342" customFormat="1" x14ac:dyDescent="0.2">
      <c r="A33" s="383" t="str">
        <f>pagam.Num</f>
        <v/>
      </c>
      <c r="B33" s="384" t="str">
        <f>Mostra.Data</f>
        <v/>
      </c>
      <c r="C33" s="399" t="str">
        <f t="shared" si="2"/>
        <v/>
      </c>
      <c r="D33" s="399" t="str">
        <f>Interesse</f>
        <v/>
      </c>
      <c r="E33" s="399" t="str">
        <f>Capitale</f>
        <v/>
      </c>
      <c r="F33" s="399" t="str">
        <f t="shared" si="1"/>
        <v/>
      </c>
      <c r="G33" s="399" t="str">
        <f t="shared" si="3"/>
        <v/>
      </c>
      <c r="H33" s="400">
        <f t="shared" si="4"/>
        <v>0</v>
      </c>
      <c r="I33" s="361"/>
      <c r="J33" s="380"/>
      <c r="K33" s="380"/>
    </row>
    <row r="34" spans="1:11" s="342" customFormat="1" x14ac:dyDescent="0.2">
      <c r="A34" s="383" t="str">
        <f>pagam.Num</f>
        <v/>
      </c>
      <c r="B34" s="384" t="str">
        <f>Mostra.Data</f>
        <v/>
      </c>
      <c r="C34" s="399" t="str">
        <f t="shared" si="2"/>
        <v/>
      </c>
      <c r="D34" s="399" t="str">
        <f>Interesse</f>
        <v/>
      </c>
      <c r="E34" s="399" t="str">
        <f>Capitale</f>
        <v/>
      </c>
      <c r="F34" s="399" t="str">
        <f t="shared" si="1"/>
        <v/>
      </c>
      <c r="G34" s="399" t="str">
        <f t="shared" si="3"/>
        <v/>
      </c>
      <c r="H34" s="400">
        <f t="shared" si="4"/>
        <v>0</v>
      </c>
      <c r="I34" s="361"/>
      <c r="J34" s="380"/>
      <c r="K34" s="380"/>
    </row>
    <row r="35" spans="1:11" s="342" customFormat="1" x14ac:dyDescent="0.2">
      <c r="A35" s="383" t="str">
        <f>pagam.Num</f>
        <v/>
      </c>
      <c r="B35" s="384" t="str">
        <f>Mostra.Data</f>
        <v/>
      </c>
      <c r="C35" s="399" t="str">
        <f t="shared" si="2"/>
        <v/>
      </c>
      <c r="D35" s="399" t="str">
        <f>Interesse</f>
        <v/>
      </c>
      <c r="E35" s="399" t="str">
        <f>Capitale</f>
        <v/>
      </c>
      <c r="F35" s="399" t="str">
        <f t="shared" si="1"/>
        <v/>
      </c>
      <c r="G35" s="399" t="str">
        <f t="shared" si="3"/>
        <v/>
      </c>
      <c r="H35" s="400">
        <f t="shared" si="4"/>
        <v>0</v>
      </c>
      <c r="I35" s="361"/>
      <c r="J35" s="380"/>
      <c r="K35" s="380"/>
    </row>
    <row r="36" spans="1:11" s="342" customFormat="1" x14ac:dyDescent="0.2">
      <c r="A36" s="383" t="str">
        <f>pagam.Num</f>
        <v/>
      </c>
      <c r="B36" s="384" t="str">
        <f>Mostra.Data</f>
        <v/>
      </c>
      <c r="C36" s="399" t="str">
        <f t="shared" si="2"/>
        <v/>
      </c>
      <c r="D36" s="399" t="str">
        <f>Interesse</f>
        <v/>
      </c>
      <c r="E36" s="399" t="str">
        <f>Capitale</f>
        <v/>
      </c>
      <c r="F36" s="399" t="str">
        <f t="shared" si="1"/>
        <v/>
      </c>
      <c r="G36" s="399" t="str">
        <f t="shared" si="3"/>
        <v/>
      </c>
      <c r="H36" s="400">
        <f t="shared" si="4"/>
        <v>0</v>
      </c>
      <c r="I36" s="361"/>
      <c r="J36" s="380"/>
      <c r="K36" s="380"/>
    </row>
    <row r="37" spans="1:11" s="342" customFormat="1" x14ac:dyDescent="0.2">
      <c r="A37" s="383" t="str">
        <f>pagam.Num</f>
        <v/>
      </c>
      <c r="B37" s="384" t="str">
        <f>Mostra.Data</f>
        <v/>
      </c>
      <c r="C37" s="399" t="str">
        <f t="shared" si="2"/>
        <v/>
      </c>
      <c r="D37" s="399" t="str">
        <f>Interesse</f>
        <v/>
      </c>
      <c r="E37" s="399" t="str">
        <f>Capitale</f>
        <v/>
      </c>
      <c r="F37" s="399" t="str">
        <f t="shared" si="1"/>
        <v/>
      </c>
      <c r="G37" s="399" t="str">
        <f t="shared" si="3"/>
        <v/>
      </c>
      <c r="H37" s="400">
        <f t="shared" si="4"/>
        <v>0</v>
      </c>
      <c r="I37" s="361"/>
      <c r="J37" s="380"/>
      <c r="K37" s="380"/>
    </row>
    <row r="38" spans="1:11" s="342" customFormat="1" x14ac:dyDescent="0.2">
      <c r="A38" s="383" t="str">
        <f>pagam.Num</f>
        <v/>
      </c>
      <c r="B38" s="384" t="str">
        <f>Mostra.Data</f>
        <v/>
      </c>
      <c r="C38" s="399" t="str">
        <f t="shared" si="2"/>
        <v/>
      </c>
      <c r="D38" s="399" t="str">
        <f>Interesse</f>
        <v/>
      </c>
      <c r="E38" s="399" t="str">
        <f>Capitale</f>
        <v/>
      </c>
      <c r="F38" s="399" t="str">
        <f t="shared" si="1"/>
        <v/>
      </c>
      <c r="G38" s="399" t="str">
        <f t="shared" si="3"/>
        <v/>
      </c>
      <c r="H38" s="400">
        <f t="shared" si="4"/>
        <v>0</v>
      </c>
      <c r="I38" s="361"/>
      <c r="J38" s="380"/>
      <c r="K38" s="380"/>
    </row>
    <row r="39" spans="1:11" s="342" customFormat="1" x14ac:dyDescent="0.2">
      <c r="A39" s="383" t="str">
        <f>pagam.Num</f>
        <v/>
      </c>
      <c r="B39" s="384" t="str">
        <f>Mostra.Data</f>
        <v/>
      </c>
      <c r="C39" s="399" t="str">
        <f t="shared" si="2"/>
        <v/>
      </c>
      <c r="D39" s="399" t="str">
        <f>Interesse</f>
        <v/>
      </c>
      <c r="E39" s="399" t="str">
        <f>Capitale</f>
        <v/>
      </c>
      <c r="F39" s="399" t="str">
        <f t="shared" si="1"/>
        <v/>
      </c>
      <c r="G39" s="399" t="str">
        <f t="shared" si="3"/>
        <v/>
      </c>
      <c r="H39" s="400">
        <f t="shared" si="4"/>
        <v>0</v>
      </c>
      <c r="I39" s="361"/>
      <c r="J39" s="380"/>
      <c r="K39" s="380"/>
    </row>
    <row r="40" spans="1:11" s="342" customFormat="1" x14ac:dyDescent="0.2">
      <c r="A40" s="383" t="str">
        <f>pagam.Num</f>
        <v/>
      </c>
      <c r="B40" s="384" t="str">
        <f>Mostra.Data</f>
        <v/>
      </c>
      <c r="C40" s="399" t="str">
        <f t="shared" si="2"/>
        <v/>
      </c>
      <c r="D40" s="399" t="str">
        <f>Interesse</f>
        <v/>
      </c>
      <c r="E40" s="399" t="str">
        <f>Capitale</f>
        <v/>
      </c>
      <c r="F40" s="399" t="str">
        <f t="shared" si="1"/>
        <v/>
      </c>
      <c r="G40" s="399" t="str">
        <f t="shared" si="3"/>
        <v/>
      </c>
      <c r="H40" s="400">
        <f t="shared" si="4"/>
        <v>0</v>
      </c>
      <c r="I40" s="361"/>
      <c r="J40" s="380"/>
      <c r="K40" s="380"/>
    </row>
    <row r="41" spans="1:11" s="342" customFormat="1" x14ac:dyDescent="0.2">
      <c r="A41" s="383" t="str">
        <f>pagam.Num</f>
        <v/>
      </c>
      <c r="B41" s="384" t="str">
        <f>Mostra.Data</f>
        <v/>
      </c>
      <c r="C41" s="399" t="str">
        <f t="shared" si="2"/>
        <v/>
      </c>
      <c r="D41" s="399" t="str">
        <f>Interesse</f>
        <v/>
      </c>
      <c r="E41" s="399" t="str">
        <f>Capitale</f>
        <v/>
      </c>
      <c r="F41" s="399" t="str">
        <f t="shared" si="1"/>
        <v/>
      </c>
      <c r="G41" s="399" t="str">
        <f t="shared" si="3"/>
        <v/>
      </c>
      <c r="H41" s="400">
        <f t="shared" si="4"/>
        <v>0</v>
      </c>
      <c r="I41" s="361"/>
      <c r="J41" s="380"/>
      <c r="K41" s="380"/>
    </row>
    <row r="42" spans="1:11" s="342" customFormat="1" x14ac:dyDescent="0.2">
      <c r="A42" s="383" t="str">
        <f>pagam.Num</f>
        <v/>
      </c>
      <c r="B42" s="384" t="str">
        <f>Mostra.Data</f>
        <v/>
      </c>
      <c r="C42" s="399" t="str">
        <f t="shared" si="2"/>
        <v/>
      </c>
      <c r="D42" s="399" t="str">
        <f>Interesse</f>
        <v/>
      </c>
      <c r="E42" s="399" t="str">
        <f>Capitale</f>
        <v/>
      </c>
      <c r="F42" s="399" t="str">
        <f t="shared" si="1"/>
        <v/>
      </c>
      <c r="G42" s="399" t="str">
        <f t="shared" si="3"/>
        <v/>
      </c>
      <c r="H42" s="400">
        <f t="shared" si="4"/>
        <v>0</v>
      </c>
      <c r="I42" s="361"/>
      <c r="J42" s="380"/>
      <c r="K42" s="380"/>
    </row>
    <row r="43" spans="1:11" s="342" customFormat="1" x14ac:dyDescent="0.2">
      <c r="A43" s="383" t="str">
        <f>pagam.Num</f>
        <v/>
      </c>
      <c r="B43" s="384" t="str">
        <f>Mostra.Data</f>
        <v/>
      </c>
      <c r="C43" s="399" t="str">
        <f t="shared" si="2"/>
        <v/>
      </c>
      <c r="D43" s="399" t="str">
        <f>Interesse</f>
        <v/>
      </c>
      <c r="E43" s="399" t="str">
        <f>Capitale</f>
        <v/>
      </c>
      <c r="F43" s="399" t="str">
        <f t="shared" si="1"/>
        <v/>
      </c>
      <c r="G43" s="399" t="str">
        <f t="shared" si="3"/>
        <v/>
      </c>
      <c r="H43" s="400">
        <f t="shared" si="4"/>
        <v>0</v>
      </c>
      <c r="I43" s="361"/>
      <c r="J43" s="380"/>
      <c r="K43" s="380"/>
    </row>
    <row r="44" spans="1:11" s="342" customFormat="1" x14ac:dyDescent="0.2">
      <c r="A44" s="383" t="str">
        <f>pagam.Num</f>
        <v/>
      </c>
      <c r="B44" s="384" t="str">
        <f>Mostra.Data</f>
        <v/>
      </c>
      <c r="C44" s="399" t="str">
        <f t="shared" si="2"/>
        <v/>
      </c>
      <c r="D44" s="399" t="str">
        <f>Interesse</f>
        <v/>
      </c>
      <c r="E44" s="399" t="str">
        <f>Capitale</f>
        <v/>
      </c>
      <c r="F44" s="399" t="str">
        <f t="shared" si="1"/>
        <v/>
      </c>
      <c r="G44" s="399" t="str">
        <f t="shared" si="3"/>
        <v/>
      </c>
      <c r="H44" s="400">
        <f t="shared" si="4"/>
        <v>0</v>
      </c>
      <c r="I44" s="386"/>
      <c r="J44" s="380"/>
      <c r="K44" s="380"/>
    </row>
    <row r="45" spans="1:11" s="342" customFormat="1" x14ac:dyDescent="0.2">
      <c r="A45" s="383" t="str">
        <f>pagam.Num</f>
        <v/>
      </c>
      <c r="B45" s="384" t="str">
        <f>Mostra.Data</f>
        <v/>
      </c>
      <c r="C45" s="399" t="str">
        <f t="shared" si="2"/>
        <v/>
      </c>
      <c r="D45" s="399" t="str">
        <f>Interesse</f>
        <v/>
      </c>
      <c r="E45" s="399" t="str">
        <f>Capitale</f>
        <v/>
      </c>
      <c r="F45" s="399" t="str">
        <f t="shared" si="1"/>
        <v/>
      </c>
      <c r="G45" s="399" t="str">
        <f t="shared" si="3"/>
        <v/>
      </c>
      <c r="H45" s="400">
        <f t="shared" si="4"/>
        <v>0</v>
      </c>
      <c r="I45" s="386"/>
      <c r="J45" s="380"/>
      <c r="K45" s="380"/>
    </row>
    <row r="46" spans="1:11" s="342" customFormat="1" x14ac:dyDescent="0.2">
      <c r="A46" s="383" t="str">
        <f>pagam.Num</f>
        <v/>
      </c>
      <c r="B46" s="384" t="str">
        <f>Mostra.Data</f>
        <v/>
      </c>
      <c r="C46" s="399" t="str">
        <f t="shared" si="2"/>
        <v/>
      </c>
      <c r="D46" s="399" t="str">
        <f>Interesse</f>
        <v/>
      </c>
      <c r="E46" s="399" t="str">
        <f>Capitale</f>
        <v/>
      </c>
      <c r="F46" s="399" t="str">
        <f t="shared" si="1"/>
        <v/>
      </c>
      <c r="G46" s="399" t="str">
        <f t="shared" si="3"/>
        <v/>
      </c>
      <c r="H46" s="400">
        <f t="shared" si="4"/>
        <v>0</v>
      </c>
      <c r="I46" s="386"/>
      <c r="J46" s="380"/>
      <c r="K46" s="380"/>
    </row>
    <row r="47" spans="1:11" s="342" customFormat="1" x14ac:dyDescent="0.2">
      <c r="A47" s="383" t="str">
        <f>pagam.Num</f>
        <v/>
      </c>
      <c r="B47" s="384" t="str">
        <f>Mostra.Data</f>
        <v/>
      </c>
      <c r="C47" s="399" t="str">
        <f t="shared" si="2"/>
        <v/>
      </c>
      <c r="D47" s="399" t="str">
        <f>Interesse</f>
        <v/>
      </c>
      <c r="E47" s="399" t="str">
        <f>Capitale</f>
        <v/>
      </c>
      <c r="F47" s="399" t="str">
        <f t="shared" si="1"/>
        <v/>
      </c>
      <c r="G47" s="399" t="str">
        <f t="shared" si="3"/>
        <v/>
      </c>
      <c r="H47" s="400">
        <f t="shared" si="4"/>
        <v>0</v>
      </c>
      <c r="I47" s="386"/>
      <c r="J47" s="380"/>
      <c r="K47" s="380"/>
    </row>
    <row r="48" spans="1:11" s="342" customFormat="1" x14ac:dyDescent="0.2">
      <c r="A48" s="383" t="str">
        <f>pagam.Num</f>
        <v/>
      </c>
      <c r="B48" s="384" t="str">
        <f>Mostra.Data</f>
        <v/>
      </c>
      <c r="C48" s="399" t="str">
        <f t="shared" si="2"/>
        <v/>
      </c>
      <c r="D48" s="399" t="str">
        <f>Interesse</f>
        <v/>
      </c>
      <c r="E48" s="399" t="str">
        <f>Capitale</f>
        <v/>
      </c>
      <c r="F48" s="399" t="str">
        <f t="shared" si="1"/>
        <v/>
      </c>
      <c r="G48" s="399" t="str">
        <f t="shared" si="3"/>
        <v/>
      </c>
      <c r="H48" s="400">
        <f t="shared" si="4"/>
        <v>0</v>
      </c>
      <c r="I48" s="386"/>
      <c r="J48" s="380"/>
      <c r="K48" s="380"/>
    </row>
    <row r="49" spans="1:11" s="342" customFormat="1" x14ac:dyDescent="0.2">
      <c r="A49" s="383" t="str">
        <f>pagam.Num</f>
        <v/>
      </c>
      <c r="B49" s="384" t="str">
        <f>Mostra.Data</f>
        <v/>
      </c>
      <c r="C49" s="399" t="str">
        <f t="shared" si="2"/>
        <v/>
      </c>
      <c r="D49" s="399" t="str">
        <f>Interesse</f>
        <v/>
      </c>
      <c r="E49" s="399" t="str">
        <f>Capitale</f>
        <v/>
      </c>
      <c r="F49" s="399" t="str">
        <f t="shared" si="1"/>
        <v/>
      </c>
      <c r="G49" s="399" t="str">
        <f t="shared" si="3"/>
        <v/>
      </c>
      <c r="H49" s="400">
        <f t="shared" si="4"/>
        <v>0</v>
      </c>
      <c r="I49" s="361"/>
      <c r="J49" s="380"/>
      <c r="K49" s="380"/>
    </row>
    <row r="50" spans="1:11" s="342" customFormat="1" x14ac:dyDescent="0.2">
      <c r="A50" s="383" t="str">
        <f>pagam.Num</f>
        <v/>
      </c>
      <c r="B50" s="384" t="str">
        <f>Mostra.Data</f>
        <v/>
      </c>
      <c r="C50" s="399" t="str">
        <f t="shared" si="2"/>
        <v/>
      </c>
      <c r="D50" s="399" t="str">
        <f>Interesse</f>
        <v/>
      </c>
      <c r="E50" s="399" t="str">
        <f>Capitale</f>
        <v/>
      </c>
      <c r="F50" s="399" t="str">
        <f t="shared" si="1"/>
        <v/>
      </c>
      <c r="G50" s="399" t="str">
        <f t="shared" si="3"/>
        <v/>
      </c>
      <c r="H50" s="400">
        <f t="shared" si="4"/>
        <v>0</v>
      </c>
      <c r="I50" s="361"/>
      <c r="J50" s="380"/>
    </row>
    <row r="51" spans="1:11" s="342" customFormat="1" x14ac:dyDescent="0.2">
      <c r="A51" s="383" t="str">
        <f>pagam.Num</f>
        <v/>
      </c>
      <c r="B51" s="384" t="str">
        <f>Mostra.Data</f>
        <v/>
      </c>
      <c r="C51" s="399" t="str">
        <f t="shared" si="2"/>
        <v/>
      </c>
      <c r="D51" s="399" t="str">
        <f>Interesse</f>
        <v/>
      </c>
      <c r="E51" s="399" t="str">
        <f>Capitale</f>
        <v/>
      </c>
      <c r="F51" s="399" t="str">
        <f t="shared" si="1"/>
        <v/>
      </c>
      <c r="G51" s="399" t="str">
        <f t="shared" si="3"/>
        <v/>
      </c>
      <c r="H51" s="400">
        <f t="shared" si="4"/>
        <v>0</v>
      </c>
      <c r="I51" s="361"/>
      <c r="J51" s="380"/>
    </row>
    <row r="52" spans="1:11" s="342" customFormat="1" x14ac:dyDescent="0.2">
      <c r="A52" s="383" t="str">
        <f>pagam.Num</f>
        <v/>
      </c>
      <c r="B52" s="384" t="str">
        <f>Mostra.Data</f>
        <v/>
      </c>
      <c r="C52" s="399" t="str">
        <f t="shared" si="2"/>
        <v/>
      </c>
      <c r="D52" s="399" t="str">
        <f>Interesse</f>
        <v/>
      </c>
      <c r="E52" s="399" t="str">
        <f>Capitale</f>
        <v/>
      </c>
      <c r="F52" s="399" t="str">
        <f t="shared" si="1"/>
        <v/>
      </c>
      <c r="G52" s="399" t="str">
        <f t="shared" si="3"/>
        <v/>
      </c>
      <c r="H52" s="400">
        <f t="shared" si="4"/>
        <v>0</v>
      </c>
      <c r="I52" s="361"/>
      <c r="J52" s="380"/>
    </row>
    <row r="53" spans="1:11" s="342" customFormat="1" x14ac:dyDescent="0.2">
      <c r="A53" s="383" t="str">
        <f>pagam.Num</f>
        <v/>
      </c>
      <c r="B53" s="384" t="str">
        <f>Mostra.Data</f>
        <v/>
      </c>
      <c r="C53" s="399" t="str">
        <f t="shared" si="2"/>
        <v/>
      </c>
      <c r="D53" s="399" t="str">
        <f>Interesse</f>
        <v/>
      </c>
      <c r="E53" s="399" t="str">
        <f>Capitale</f>
        <v/>
      </c>
      <c r="F53" s="399" t="str">
        <f t="shared" si="1"/>
        <v/>
      </c>
      <c r="G53" s="399" t="str">
        <f t="shared" si="3"/>
        <v/>
      </c>
      <c r="H53" s="400">
        <f t="shared" si="4"/>
        <v>0</v>
      </c>
      <c r="I53" s="361"/>
      <c r="J53" s="380"/>
    </row>
    <row r="54" spans="1:11" s="342" customFormat="1" x14ac:dyDescent="0.2">
      <c r="A54" s="383" t="str">
        <f>pagam.Num</f>
        <v/>
      </c>
      <c r="B54" s="384" t="str">
        <f>Mostra.Data</f>
        <v/>
      </c>
      <c r="C54" s="399" t="str">
        <f t="shared" si="2"/>
        <v/>
      </c>
      <c r="D54" s="399" t="str">
        <f>Interesse</f>
        <v/>
      </c>
      <c r="E54" s="399" t="str">
        <f>Capitale</f>
        <v/>
      </c>
      <c r="F54" s="399" t="str">
        <f t="shared" si="1"/>
        <v/>
      </c>
      <c r="G54" s="399" t="str">
        <f t="shared" si="3"/>
        <v/>
      </c>
      <c r="H54" s="400">
        <f t="shared" si="4"/>
        <v>0</v>
      </c>
      <c r="I54" s="361"/>
      <c r="J54" s="380"/>
    </row>
    <row r="55" spans="1:11" s="342" customFormat="1" x14ac:dyDescent="0.2">
      <c r="A55" s="383" t="str">
        <f>pagam.Num</f>
        <v/>
      </c>
      <c r="B55" s="384" t="str">
        <f>Mostra.Data</f>
        <v/>
      </c>
      <c r="C55" s="399" t="str">
        <f t="shared" si="2"/>
        <v/>
      </c>
      <c r="D55" s="399" t="str">
        <f>Interesse</f>
        <v/>
      </c>
      <c r="E55" s="399" t="str">
        <f>Capitale</f>
        <v/>
      </c>
      <c r="F55" s="399" t="str">
        <f t="shared" si="1"/>
        <v/>
      </c>
      <c r="G55" s="399" t="str">
        <f t="shared" si="3"/>
        <v/>
      </c>
      <c r="H55" s="400">
        <f t="shared" si="4"/>
        <v>0</v>
      </c>
      <c r="I55" s="361"/>
      <c r="J55" s="380"/>
    </row>
    <row r="56" spans="1:11" s="342" customFormat="1" x14ac:dyDescent="0.2">
      <c r="A56" s="383" t="str">
        <f>pagam.Num</f>
        <v/>
      </c>
      <c r="B56" s="384" t="str">
        <f>Mostra.Data</f>
        <v/>
      </c>
      <c r="C56" s="399" t="str">
        <f t="shared" si="2"/>
        <v/>
      </c>
      <c r="D56" s="399" t="str">
        <f>Interesse</f>
        <v/>
      </c>
      <c r="E56" s="399" t="str">
        <f>Capitale</f>
        <v/>
      </c>
      <c r="F56" s="399" t="str">
        <f t="shared" si="1"/>
        <v/>
      </c>
      <c r="G56" s="399" t="str">
        <f t="shared" si="3"/>
        <v/>
      </c>
      <c r="H56" s="400">
        <f t="shared" si="4"/>
        <v>0</v>
      </c>
      <c r="I56" s="361"/>
      <c r="J56" s="380"/>
    </row>
    <row r="57" spans="1:11" s="342" customFormat="1" x14ac:dyDescent="0.2">
      <c r="A57" s="383" t="str">
        <f>pagam.Num</f>
        <v/>
      </c>
      <c r="B57" s="384" t="str">
        <f>Mostra.Data</f>
        <v/>
      </c>
      <c r="C57" s="399" t="str">
        <f t="shared" si="2"/>
        <v/>
      </c>
      <c r="D57" s="399" t="str">
        <f>Interesse</f>
        <v/>
      </c>
      <c r="E57" s="399" t="str">
        <f>Capitale</f>
        <v/>
      </c>
      <c r="F57" s="399" t="str">
        <f t="shared" si="1"/>
        <v/>
      </c>
      <c r="G57" s="399" t="str">
        <f t="shared" si="3"/>
        <v/>
      </c>
      <c r="H57" s="400">
        <f t="shared" si="4"/>
        <v>0</v>
      </c>
      <c r="I57" s="361"/>
      <c r="J57" s="380"/>
    </row>
    <row r="58" spans="1:11" s="342" customFormat="1" x14ac:dyDescent="0.2">
      <c r="A58" s="383" t="str">
        <f>pagam.Num</f>
        <v/>
      </c>
      <c r="B58" s="384" t="str">
        <f>Mostra.Data</f>
        <v/>
      </c>
      <c r="C58" s="399" t="str">
        <f t="shared" si="2"/>
        <v/>
      </c>
      <c r="D58" s="399" t="str">
        <f>Interesse</f>
        <v/>
      </c>
      <c r="E58" s="399" t="str">
        <f>Capitale</f>
        <v/>
      </c>
      <c r="F58" s="399" t="str">
        <f t="shared" si="1"/>
        <v/>
      </c>
      <c r="G58" s="399" t="str">
        <f t="shared" si="3"/>
        <v/>
      </c>
      <c r="H58" s="400">
        <f t="shared" si="4"/>
        <v>0</v>
      </c>
      <c r="I58" s="361"/>
    </row>
    <row r="59" spans="1:11" s="342" customFormat="1" x14ac:dyDescent="0.2">
      <c r="A59" s="383" t="str">
        <f>pagam.Num</f>
        <v/>
      </c>
      <c r="B59" s="384" t="str">
        <f>Mostra.Data</f>
        <v/>
      </c>
      <c r="C59" s="399" t="str">
        <f t="shared" si="2"/>
        <v/>
      </c>
      <c r="D59" s="399" t="str">
        <f>Interesse</f>
        <v/>
      </c>
      <c r="E59" s="399" t="str">
        <f>Capitale</f>
        <v/>
      </c>
      <c r="F59" s="399" t="str">
        <f t="shared" si="1"/>
        <v/>
      </c>
      <c r="G59" s="399" t="str">
        <f t="shared" si="3"/>
        <v/>
      </c>
      <c r="H59" s="400">
        <f t="shared" si="4"/>
        <v>0</v>
      </c>
      <c r="I59" s="361"/>
    </row>
    <row r="60" spans="1:11" s="342" customFormat="1" x14ac:dyDescent="0.2">
      <c r="A60" s="383" t="str">
        <f>pagam.Num</f>
        <v/>
      </c>
      <c r="B60" s="384" t="str">
        <f>Mostra.Data</f>
        <v/>
      </c>
      <c r="C60" s="399" t="str">
        <f t="shared" si="2"/>
        <v/>
      </c>
      <c r="D60" s="399" t="str">
        <f>Interesse</f>
        <v/>
      </c>
      <c r="E60" s="399" t="str">
        <f>Capitale</f>
        <v/>
      </c>
      <c r="F60" s="399" t="str">
        <f t="shared" si="1"/>
        <v/>
      </c>
      <c r="G60" s="399" t="str">
        <f t="shared" si="3"/>
        <v/>
      </c>
      <c r="H60" s="400">
        <f t="shared" si="4"/>
        <v>0</v>
      </c>
      <c r="I60" s="361"/>
    </row>
    <row r="61" spans="1:11" s="342" customFormat="1" x14ac:dyDescent="0.2">
      <c r="A61" s="383" t="str">
        <f>pagam.Num</f>
        <v/>
      </c>
      <c r="B61" s="384" t="str">
        <f>Mostra.Data</f>
        <v/>
      </c>
      <c r="C61" s="399" t="str">
        <f t="shared" si="2"/>
        <v/>
      </c>
      <c r="D61" s="399" t="str">
        <f>Interesse</f>
        <v/>
      </c>
      <c r="E61" s="399" t="str">
        <f>Capitale</f>
        <v/>
      </c>
      <c r="F61" s="399" t="str">
        <f t="shared" si="1"/>
        <v/>
      </c>
      <c r="G61" s="399" t="str">
        <f t="shared" si="3"/>
        <v/>
      </c>
      <c r="H61" s="400">
        <f t="shared" si="4"/>
        <v>0</v>
      </c>
      <c r="I61" s="361"/>
    </row>
    <row r="62" spans="1:11" s="342" customFormat="1" x14ac:dyDescent="0.2">
      <c r="A62" s="383" t="str">
        <f>pagam.Num</f>
        <v/>
      </c>
      <c r="B62" s="384" t="str">
        <f>Mostra.Data</f>
        <v/>
      </c>
      <c r="C62" s="399" t="str">
        <f t="shared" si="2"/>
        <v/>
      </c>
      <c r="D62" s="399" t="str">
        <f>Interesse</f>
        <v/>
      </c>
      <c r="E62" s="399" t="str">
        <f>Capitale</f>
        <v/>
      </c>
      <c r="F62" s="399" t="str">
        <f t="shared" si="1"/>
        <v/>
      </c>
      <c r="G62" s="399" t="str">
        <f t="shared" si="3"/>
        <v/>
      </c>
      <c r="H62" s="400">
        <f t="shared" si="4"/>
        <v>0</v>
      </c>
      <c r="I62" s="361"/>
    </row>
    <row r="63" spans="1:11" s="342" customFormat="1" x14ac:dyDescent="0.2">
      <c r="A63" s="383" t="str">
        <f>pagam.Num</f>
        <v/>
      </c>
      <c r="B63" s="384" t="str">
        <f>Mostra.Data</f>
        <v/>
      </c>
      <c r="C63" s="399" t="str">
        <f t="shared" si="2"/>
        <v/>
      </c>
      <c r="D63" s="399" t="str">
        <f>Interesse</f>
        <v/>
      </c>
      <c r="E63" s="399" t="str">
        <f>Capitale</f>
        <v/>
      </c>
      <c r="F63" s="399" t="str">
        <f t="shared" si="1"/>
        <v/>
      </c>
      <c r="G63" s="399" t="str">
        <f t="shared" si="3"/>
        <v/>
      </c>
      <c r="H63" s="400">
        <f t="shared" si="4"/>
        <v>0</v>
      </c>
      <c r="I63" s="361"/>
    </row>
    <row r="64" spans="1:11" s="342" customFormat="1" x14ac:dyDescent="0.2">
      <c r="A64" s="383" t="str">
        <f>pagam.Num</f>
        <v/>
      </c>
      <c r="B64" s="384" t="str">
        <f>Mostra.Data</f>
        <v/>
      </c>
      <c r="C64" s="399" t="str">
        <f t="shared" si="2"/>
        <v/>
      </c>
      <c r="D64" s="399" t="str">
        <f>Interesse</f>
        <v/>
      </c>
      <c r="E64" s="399" t="str">
        <f>Capitale</f>
        <v/>
      </c>
      <c r="F64" s="399" t="str">
        <f t="shared" si="1"/>
        <v/>
      </c>
      <c r="G64" s="399" t="str">
        <f t="shared" si="3"/>
        <v/>
      </c>
      <c r="H64" s="400">
        <f t="shared" si="4"/>
        <v>0</v>
      </c>
      <c r="I64" s="361"/>
    </row>
    <row r="65" spans="1:9" s="342" customFormat="1" x14ac:dyDescent="0.2">
      <c r="A65" s="383" t="str">
        <f>pagam.Num</f>
        <v/>
      </c>
      <c r="B65" s="384" t="str">
        <f>Mostra.Data</f>
        <v/>
      </c>
      <c r="C65" s="399" t="str">
        <f t="shared" si="2"/>
        <v/>
      </c>
      <c r="D65" s="399" t="str">
        <f>Interesse</f>
        <v/>
      </c>
      <c r="E65" s="399" t="str">
        <f>Capitale</f>
        <v/>
      </c>
      <c r="F65" s="399" t="str">
        <f t="shared" si="1"/>
        <v/>
      </c>
      <c r="G65" s="399" t="str">
        <f t="shared" si="3"/>
        <v/>
      </c>
      <c r="H65" s="400">
        <f t="shared" si="4"/>
        <v>0</v>
      </c>
      <c r="I65" s="361"/>
    </row>
    <row r="66" spans="1:9" s="342" customFormat="1" x14ac:dyDescent="0.2">
      <c r="A66" s="383" t="str">
        <f>pagam.Num</f>
        <v/>
      </c>
      <c r="B66" s="384" t="str">
        <f>Mostra.Data</f>
        <v/>
      </c>
      <c r="C66" s="399" t="str">
        <f t="shared" si="2"/>
        <v/>
      </c>
      <c r="D66" s="399" t="str">
        <f>Interesse</f>
        <v/>
      </c>
      <c r="E66" s="399" t="str">
        <f>Capitale</f>
        <v/>
      </c>
      <c r="F66" s="399" t="str">
        <f t="shared" si="1"/>
        <v/>
      </c>
      <c r="G66" s="399" t="str">
        <f t="shared" si="3"/>
        <v/>
      </c>
      <c r="H66" s="400">
        <f t="shared" si="4"/>
        <v>0</v>
      </c>
      <c r="I66" s="361"/>
    </row>
    <row r="67" spans="1:9" s="342" customFormat="1" x14ac:dyDescent="0.2">
      <c r="A67" s="383" t="str">
        <f>pagam.Num</f>
        <v/>
      </c>
      <c r="B67" s="384" t="str">
        <f>Mostra.Data</f>
        <v/>
      </c>
      <c r="C67" s="399" t="str">
        <f t="shared" si="2"/>
        <v/>
      </c>
      <c r="D67" s="399" t="str">
        <f>Interesse</f>
        <v/>
      </c>
      <c r="E67" s="399" t="str">
        <f>Capitale</f>
        <v/>
      </c>
      <c r="F67" s="399" t="str">
        <f t="shared" si="1"/>
        <v/>
      </c>
      <c r="G67" s="399" t="str">
        <f t="shared" si="3"/>
        <v/>
      </c>
      <c r="H67" s="400">
        <f t="shared" si="4"/>
        <v>0</v>
      </c>
      <c r="I67" s="361"/>
    </row>
    <row r="68" spans="1:9" s="342" customFormat="1" x14ac:dyDescent="0.2">
      <c r="A68" s="383" t="str">
        <f>pagam.Num</f>
        <v/>
      </c>
      <c r="B68" s="384" t="str">
        <f>Mostra.Data</f>
        <v/>
      </c>
      <c r="C68" s="399" t="str">
        <f t="shared" si="2"/>
        <v/>
      </c>
      <c r="D68" s="399" t="str">
        <f>Interesse</f>
        <v/>
      </c>
      <c r="E68" s="399" t="str">
        <f>Capitale</f>
        <v/>
      </c>
      <c r="F68" s="399" t="str">
        <f t="shared" si="1"/>
        <v/>
      </c>
      <c r="G68" s="399" t="str">
        <f t="shared" si="3"/>
        <v/>
      </c>
      <c r="H68" s="400">
        <f t="shared" si="4"/>
        <v>0</v>
      </c>
      <c r="I68" s="361"/>
    </row>
    <row r="69" spans="1:9" s="342" customFormat="1" x14ac:dyDescent="0.2">
      <c r="A69" s="383" t="str">
        <f>pagam.Num</f>
        <v/>
      </c>
      <c r="B69" s="384" t="str">
        <f>Mostra.Data</f>
        <v/>
      </c>
      <c r="C69" s="399" t="str">
        <f t="shared" si="2"/>
        <v/>
      </c>
      <c r="D69" s="399" t="str">
        <f>Interesse</f>
        <v/>
      </c>
      <c r="E69" s="399" t="str">
        <f>Capitale</f>
        <v/>
      </c>
      <c r="F69" s="399" t="str">
        <f t="shared" si="1"/>
        <v/>
      </c>
      <c r="G69" s="399" t="str">
        <f t="shared" si="3"/>
        <v/>
      </c>
      <c r="H69" s="400">
        <f t="shared" si="4"/>
        <v>0</v>
      </c>
      <c r="I69" s="361"/>
    </row>
    <row r="70" spans="1:9" s="342" customFormat="1" x14ac:dyDescent="0.2">
      <c r="A70" s="383" t="str">
        <f>pagam.Num</f>
        <v/>
      </c>
      <c r="B70" s="384" t="str">
        <f>Mostra.Data</f>
        <v/>
      </c>
      <c r="C70" s="399" t="str">
        <f t="shared" si="2"/>
        <v/>
      </c>
      <c r="D70" s="399" t="str">
        <f>Interesse</f>
        <v/>
      </c>
      <c r="E70" s="399" t="str">
        <f>Capitale</f>
        <v/>
      </c>
      <c r="F70" s="399" t="str">
        <f t="shared" si="1"/>
        <v/>
      </c>
      <c r="G70" s="399" t="str">
        <f t="shared" si="3"/>
        <v/>
      </c>
      <c r="H70" s="400">
        <f t="shared" si="4"/>
        <v>0</v>
      </c>
      <c r="I70" s="361"/>
    </row>
    <row r="71" spans="1:9" s="342" customFormat="1" x14ac:dyDescent="0.2">
      <c r="A71" s="383" t="str">
        <f>pagam.Num</f>
        <v/>
      </c>
      <c r="B71" s="384" t="str">
        <f>Mostra.Data</f>
        <v/>
      </c>
      <c r="C71" s="399" t="str">
        <f t="shared" si="2"/>
        <v/>
      </c>
      <c r="D71" s="399" t="str">
        <f>Interesse</f>
        <v/>
      </c>
      <c r="E71" s="399" t="str">
        <f>Capitale</f>
        <v/>
      </c>
      <c r="F71" s="399" t="str">
        <f t="shared" si="1"/>
        <v/>
      </c>
      <c r="G71" s="399" t="str">
        <f t="shared" si="3"/>
        <v/>
      </c>
      <c r="H71" s="400">
        <f t="shared" si="4"/>
        <v>0</v>
      </c>
      <c r="I71" s="361"/>
    </row>
    <row r="72" spans="1:9" s="342" customFormat="1" x14ac:dyDescent="0.2">
      <c r="A72" s="383" t="str">
        <f>pagam.Num</f>
        <v/>
      </c>
      <c r="B72" s="384" t="str">
        <f>Mostra.Data</f>
        <v/>
      </c>
      <c r="C72" s="399" t="str">
        <f t="shared" si="2"/>
        <v/>
      </c>
      <c r="D72" s="399" t="str">
        <f>Interesse</f>
        <v/>
      </c>
      <c r="E72" s="399" t="str">
        <f>Capitale</f>
        <v/>
      </c>
      <c r="F72" s="399" t="str">
        <f t="shared" si="1"/>
        <v/>
      </c>
      <c r="G72" s="399" t="str">
        <f t="shared" si="3"/>
        <v/>
      </c>
      <c r="H72" s="400">
        <f t="shared" si="4"/>
        <v>0</v>
      </c>
      <c r="I72" s="361"/>
    </row>
    <row r="73" spans="1:9" s="342" customFormat="1" x14ac:dyDescent="0.2">
      <c r="A73" s="383" t="str">
        <f>pagam.Num</f>
        <v/>
      </c>
      <c r="B73" s="384" t="str">
        <f>Mostra.Data</f>
        <v/>
      </c>
      <c r="C73" s="399" t="str">
        <f t="shared" si="2"/>
        <v/>
      </c>
      <c r="D73" s="399" t="str">
        <f>Interesse</f>
        <v/>
      </c>
      <c r="E73" s="399" t="str">
        <f>Capitale</f>
        <v/>
      </c>
      <c r="F73" s="399" t="str">
        <f t="shared" si="1"/>
        <v/>
      </c>
      <c r="G73" s="399" t="str">
        <f t="shared" si="3"/>
        <v/>
      </c>
      <c r="H73" s="400">
        <f t="shared" si="4"/>
        <v>0</v>
      </c>
      <c r="I73" s="361"/>
    </row>
    <row r="74" spans="1:9" s="342" customFormat="1" x14ac:dyDescent="0.2">
      <c r="A74" s="383" t="str">
        <f>pagam.Num</f>
        <v/>
      </c>
      <c r="B74" s="384" t="str">
        <f>Mostra.Data</f>
        <v/>
      </c>
      <c r="C74" s="399" t="str">
        <f t="shared" si="2"/>
        <v/>
      </c>
      <c r="D74" s="399" t="str">
        <f>Interesse</f>
        <v/>
      </c>
      <c r="E74" s="399" t="str">
        <f>Capitale</f>
        <v/>
      </c>
      <c r="F74" s="399" t="str">
        <f t="shared" si="1"/>
        <v/>
      </c>
      <c r="G74" s="399" t="str">
        <f t="shared" si="3"/>
        <v/>
      </c>
      <c r="H74" s="400">
        <f t="shared" si="4"/>
        <v>0</v>
      </c>
      <c r="I74" s="361"/>
    </row>
    <row r="75" spans="1:9" s="342" customFormat="1" x14ac:dyDescent="0.2">
      <c r="A75" s="383" t="str">
        <f>pagam.Num</f>
        <v/>
      </c>
      <c r="B75" s="384" t="str">
        <f>Mostra.Data</f>
        <v/>
      </c>
      <c r="C75" s="399" t="str">
        <f t="shared" si="2"/>
        <v/>
      </c>
      <c r="D75" s="399" t="str">
        <f>Interesse</f>
        <v/>
      </c>
      <c r="E75" s="399" t="str">
        <f>Capitale</f>
        <v/>
      </c>
      <c r="F75" s="399" t="str">
        <f t="shared" si="1"/>
        <v/>
      </c>
      <c r="G75" s="399" t="str">
        <f t="shared" si="3"/>
        <v/>
      </c>
      <c r="H75" s="400">
        <f t="shared" si="4"/>
        <v>0</v>
      </c>
      <c r="I75" s="361"/>
    </row>
    <row r="76" spans="1:9" s="342" customFormat="1" x14ac:dyDescent="0.2">
      <c r="A76" s="383" t="str">
        <f>pagam.Num</f>
        <v/>
      </c>
      <c r="B76" s="384" t="str">
        <f>Mostra.Data</f>
        <v/>
      </c>
      <c r="C76" s="399" t="str">
        <f t="shared" si="2"/>
        <v/>
      </c>
      <c r="D76" s="399" t="str">
        <f>Interesse</f>
        <v/>
      </c>
      <c r="E76" s="399" t="str">
        <f>Capitale</f>
        <v/>
      </c>
      <c r="F76" s="399" t="str">
        <f t="shared" si="1"/>
        <v/>
      </c>
      <c r="G76" s="399" t="str">
        <f t="shared" si="3"/>
        <v/>
      </c>
      <c r="H76" s="400">
        <f t="shared" si="4"/>
        <v>0</v>
      </c>
      <c r="I76" s="361"/>
    </row>
    <row r="77" spans="1:9" s="342" customFormat="1" x14ac:dyDescent="0.2">
      <c r="A77" s="383" t="str">
        <f>pagam.Num</f>
        <v/>
      </c>
      <c r="B77" s="384" t="str">
        <f>Mostra.Data</f>
        <v/>
      </c>
      <c r="C77" s="399" t="str">
        <f t="shared" si="2"/>
        <v/>
      </c>
      <c r="D77" s="399" t="str">
        <f>Interesse</f>
        <v/>
      </c>
      <c r="E77" s="399" t="str">
        <f>Capitale</f>
        <v/>
      </c>
      <c r="F77" s="399" t="str">
        <f t="shared" si="1"/>
        <v/>
      </c>
      <c r="G77" s="399" t="str">
        <f t="shared" si="3"/>
        <v/>
      </c>
      <c r="H77" s="400">
        <f t="shared" si="4"/>
        <v>0</v>
      </c>
      <c r="I77" s="361"/>
    </row>
    <row r="78" spans="1:9" s="342" customFormat="1" x14ac:dyDescent="0.2">
      <c r="A78" s="383" t="str">
        <f>pagam.Num</f>
        <v/>
      </c>
      <c r="B78" s="384" t="str">
        <f>Mostra.Data</f>
        <v/>
      </c>
      <c r="C78" s="399" t="str">
        <f t="shared" si="2"/>
        <v/>
      </c>
      <c r="D78" s="399" t="str">
        <f>Interesse</f>
        <v/>
      </c>
      <c r="E78" s="399" t="str">
        <f>Capitale</f>
        <v/>
      </c>
      <c r="F78" s="399" t="str">
        <f t="shared" si="1"/>
        <v/>
      </c>
      <c r="G78" s="399" t="str">
        <f t="shared" si="3"/>
        <v/>
      </c>
      <c r="H78" s="400">
        <f t="shared" si="4"/>
        <v>0</v>
      </c>
      <c r="I78" s="361"/>
    </row>
    <row r="79" spans="1:9" s="342" customFormat="1" x14ac:dyDescent="0.2">
      <c r="A79" s="383" t="str">
        <f>pagam.Num</f>
        <v/>
      </c>
      <c r="B79" s="384" t="str">
        <f>Mostra.Data</f>
        <v/>
      </c>
      <c r="C79" s="399" t="str">
        <f t="shared" si="2"/>
        <v/>
      </c>
      <c r="D79" s="399" t="str">
        <f>Interesse</f>
        <v/>
      </c>
      <c r="E79" s="399" t="str">
        <f>Capitale</f>
        <v/>
      </c>
      <c r="F79" s="399" t="str">
        <f t="shared" si="1"/>
        <v/>
      </c>
      <c r="G79" s="399" t="str">
        <f t="shared" si="3"/>
        <v/>
      </c>
      <c r="H79" s="400">
        <f t="shared" si="4"/>
        <v>0</v>
      </c>
      <c r="I79" s="361"/>
    </row>
    <row r="80" spans="1:9" s="342" customFormat="1" x14ac:dyDescent="0.2">
      <c r="A80" s="383" t="str">
        <f>pagam.Num</f>
        <v/>
      </c>
      <c r="B80" s="384" t="str">
        <f>Mostra.Data</f>
        <v/>
      </c>
      <c r="C80" s="399" t="str">
        <f t="shared" si="2"/>
        <v/>
      </c>
      <c r="D80" s="399" t="str">
        <f>Interesse</f>
        <v/>
      </c>
      <c r="E80" s="399" t="str">
        <f>Capitale</f>
        <v/>
      </c>
      <c r="F80" s="399" t="str">
        <f t="shared" si="1"/>
        <v/>
      </c>
      <c r="G80" s="399" t="str">
        <f t="shared" si="3"/>
        <v/>
      </c>
      <c r="H80" s="400">
        <f t="shared" si="4"/>
        <v>0</v>
      </c>
      <c r="I80" s="361"/>
    </row>
    <row r="81" spans="1:9" s="342" customFormat="1" x14ac:dyDescent="0.2">
      <c r="A81" s="383" t="str">
        <f>pagam.Num</f>
        <v/>
      </c>
      <c r="B81" s="384" t="str">
        <f>Mostra.Data</f>
        <v/>
      </c>
      <c r="C81" s="399" t="str">
        <f t="shared" si="2"/>
        <v/>
      </c>
      <c r="D81" s="399" t="str">
        <f>Interesse</f>
        <v/>
      </c>
      <c r="E81" s="399" t="str">
        <f>Capitale</f>
        <v/>
      </c>
      <c r="F81" s="399" t="str">
        <f t="shared" si="1"/>
        <v/>
      </c>
      <c r="G81" s="399" t="str">
        <f t="shared" si="3"/>
        <v/>
      </c>
      <c r="H81" s="400">
        <f t="shared" si="4"/>
        <v>0</v>
      </c>
      <c r="I81" s="361"/>
    </row>
    <row r="82" spans="1:9" s="342" customFormat="1" x14ac:dyDescent="0.2">
      <c r="A82" s="383" t="str">
        <f>pagam.Num</f>
        <v/>
      </c>
      <c r="B82" s="384" t="str">
        <f>Mostra.Data</f>
        <v/>
      </c>
      <c r="C82" s="399" t="str">
        <f t="shared" si="2"/>
        <v/>
      </c>
      <c r="D82" s="399" t="str">
        <f>Interesse</f>
        <v/>
      </c>
      <c r="E82" s="399" t="str">
        <f>Capitale</f>
        <v/>
      </c>
      <c r="F82" s="399" t="str">
        <f t="shared" si="1"/>
        <v/>
      </c>
      <c r="G82" s="399" t="str">
        <f t="shared" si="3"/>
        <v/>
      </c>
      <c r="H82" s="400">
        <f t="shared" si="4"/>
        <v>0</v>
      </c>
      <c r="I82" s="361"/>
    </row>
    <row r="83" spans="1:9" s="342" customFormat="1" x14ac:dyDescent="0.2">
      <c r="A83" s="383" t="str">
        <f>pagam.Num</f>
        <v/>
      </c>
      <c r="B83" s="384" t="str">
        <f>Mostra.Data</f>
        <v/>
      </c>
      <c r="C83" s="399" t="str">
        <f t="shared" si="2"/>
        <v/>
      </c>
      <c r="D83" s="399" t="str">
        <f>Interesse</f>
        <v/>
      </c>
      <c r="E83" s="399" t="str">
        <f>Capitale</f>
        <v/>
      </c>
      <c r="F83" s="399" t="str">
        <f t="shared" si="1"/>
        <v/>
      </c>
      <c r="G83" s="399" t="str">
        <f t="shared" si="3"/>
        <v/>
      </c>
      <c r="H83" s="400">
        <f t="shared" si="4"/>
        <v>0</v>
      </c>
      <c r="I83" s="361"/>
    </row>
    <row r="84" spans="1:9" s="342" customFormat="1" x14ac:dyDescent="0.2">
      <c r="A84" s="383" t="str">
        <f>pagam.Num</f>
        <v/>
      </c>
      <c r="B84" s="384" t="str">
        <f>Mostra.Data</f>
        <v/>
      </c>
      <c r="C84" s="399" t="str">
        <f t="shared" si="2"/>
        <v/>
      </c>
      <c r="D84" s="399" t="str">
        <f>Interesse</f>
        <v/>
      </c>
      <c r="E84" s="399" t="str">
        <f>Capitale</f>
        <v/>
      </c>
      <c r="F84" s="399" t="str">
        <f t="shared" si="1"/>
        <v/>
      </c>
      <c r="G84" s="399" t="str">
        <f t="shared" si="3"/>
        <v/>
      </c>
      <c r="H84" s="400">
        <f t="shared" si="4"/>
        <v>0</v>
      </c>
      <c r="I84" s="361"/>
    </row>
    <row r="85" spans="1:9" s="342" customFormat="1" x14ac:dyDescent="0.2">
      <c r="A85" s="383" t="str">
        <f>pagam.Num</f>
        <v/>
      </c>
      <c r="B85" s="384" t="str">
        <f>Mostra.Data</f>
        <v/>
      </c>
      <c r="C85" s="399" t="str">
        <f t="shared" si="2"/>
        <v/>
      </c>
      <c r="D85" s="399" t="str">
        <f>Interesse</f>
        <v/>
      </c>
      <c r="E85" s="399" t="str">
        <f>Capitale</f>
        <v/>
      </c>
      <c r="F85" s="399" t="str">
        <f t="shared" si="1"/>
        <v/>
      </c>
      <c r="G85" s="399" t="str">
        <f t="shared" si="3"/>
        <v/>
      </c>
      <c r="H85" s="400">
        <f t="shared" si="4"/>
        <v>0</v>
      </c>
      <c r="I85" s="361"/>
    </row>
    <row r="86" spans="1:9" s="342" customFormat="1" x14ac:dyDescent="0.2">
      <c r="A86" s="383" t="str">
        <f>pagam.Num</f>
        <v/>
      </c>
      <c r="B86" s="384" t="str">
        <f>Mostra.Data</f>
        <v/>
      </c>
      <c r="C86" s="399" t="str">
        <f t="shared" si="2"/>
        <v/>
      </c>
      <c r="D86" s="399" t="str">
        <f>Interesse</f>
        <v/>
      </c>
      <c r="E86" s="399" t="str">
        <f>Capitale</f>
        <v/>
      </c>
      <c r="F86" s="399" t="str">
        <f t="shared" si="1"/>
        <v/>
      </c>
      <c r="G86" s="399" t="str">
        <f t="shared" si="3"/>
        <v/>
      </c>
      <c r="H86" s="400">
        <f t="shared" si="4"/>
        <v>0</v>
      </c>
      <c r="I86" s="361"/>
    </row>
    <row r="87" spans="1:9" s="342" customFormat="1" x14ac:dyDescent="0.2">
      <c r="A87" s="383" t="str">
        <f>pagam.Num</f>
        <v/>
      </c>
      <c r="B87" s="384" t="str">
        <f>Mostra.Data</f>
        <v/>
      </c>
      <c r="C87" s="399" t="str">
        <f t="shared" si="2"/>
        <v/>
      </c>
      <c r="D87" s="399" t="str">
        <f>Interesse</f>
        <v/>
      </c>
      <c r="E87" s="399" t="str">
        <f>Capitale</f>
        <v/>
      </c>
      <c r="F87" s="399" t="str">
        <f>Bilancio.finale</f>
        <v/>
      </c>
      <c r="G87" s="399" t="str">
        <f t="shared" si="3"/>
        <v/>
      </c>
      <c r="H87" s="400">
        <f t="shared" si="4"/>
        <v>0</v>
      </c>
      <c r="I87" s="361"/>
    </row>
    <row r="88" spans="1:9" s="342" customFormat="1" x14ac:dyDescent="0.2">
      <c r="A88" s="383" t="str">
        <f>pagam.Num</f>
        <v/>
      </c>
      <c r="B88" s="384" t="str">
        <f>Mostra.Data</f>
        <v/>
      </c>
      <c r="C88" s="399" t="str">
        <f>Bil.Iniz</f>
        <v/>
      </c>
      <c r="D88" s="399" t="str">
        <f>Interesse</f>
        <v/>
      </c>
      <c r="E88" s="399" t="str">
        <f>Capitale</f>
        <v/>
      </c>
      <c r="F88" s="399" t="str">
        <f>Bilancio.finale</f>
        <v/>
      </c>
      <c r="G88" s="399" t="str">
        <f>Interesse.Comp</f>
        <v/>
      </c>
      <c r="H88" s="400">
        <f t="shared" si="4"/>
        <v>0</v>
      </c>
      <c r="I88" s="361"/>
    </row>
    <row r="89" spans="1:9" s="342" customFormat="1" x14ac:dyDescent="0.2">
      <c r="A89" s="383" t="str">
        <f>pagam.Num</f>
        <v/>
      </c>
      <c r="B89" s="384" t="str">
        <f>Mostra.Data</f>
        <v/>
      </c>
      <c r="C89" s="399" t="str">
        <f>Bil.Iniz</f>
        <v/>
      </c>
      <c r="D89" s="399" t="str">
        <f>Interesse</f>
        <v/>
      </c>
      <c r="E89" s="399" t="str">
        <f>Capitale</f>
        <v/>
      </c>
      <c r="F89" s="399" t="str">
        <f>Bilancio.finale</f>
        <v/>
      </c>
      <c r="G89" s="399" t="str">
        <f>Interesse.Comp</f>
        <v/>
      </c>
      <c r="H89" s="400">
        <f t="shared" ref="H89:H152" si="5">IFERROR((H88+E89),0)</f>
        <v>0</v>
      </c>
      <c r="I89" s="361"/>
    </row>
    <row r="90" spans="1:9" s="342" customFormat="1" x14ac:dyDescent="0.2">
      <c r="A90" s="383" t="str">
        <f>pagam.Num</f>
        <v/>
      </c>
      <c r="B90" s="384" t="str">
        <f>Mostra.Data</f>
        <v/>
      </c>
      <c r="C90" s="399" t="str">
        <f t="shared" ref="C90:C153" si="6">Bil.Iniz</f>
        <v/>
      </c>
      <c r="D90" s="399" t="str">
        <f>Interesse</f>
        <v/>
      </c>
      <c r="E90" s="399" t="str">
        <f>Capitale</f>
        <v/>
      </c>
      <c r="F90" s="399" t="str">
        <f t="shared" ref="F90:F153" si="7">Bilancio.finale</f>
        <v/>
      </c>
      <c r="G90" s="399" t="str">
        <f t="shared" ref="G90:G153" si="8">Interesse.Comp</f>
        <v/>
      </c>
      <c r="H90" s="400">
        <f t="shared" si="5"/>
        <v>0</v>
      </c>
      <c r="I90" s="361"/>
    </row>
    <row r="91" spans="1:9" s="342" customFormat="1" x14ac:dyDescent="0.2">
      <c r="A91" s="383" t="str">
        <f>pagam.Num</f>
        <v/>
      </c>
      <c r="B91" s="384" t="str">
        <f>Mostra.Data</f>
        <v/>
      </c>
      <c r="C91" s="399" t="str">
        <f t="shared" si="6"/>
        <v/>
      </c>
      <c r="D91" s="399" t="str">
        <f>Interesse</f>
        <v/>
      </c>
      <c r="E91" s="399" t="str">
        <f>Capitale</f>
        <v/>
      </c>
      <c r="F91" s="399" t="str">
        <f t="shared" si="7"/>
        <v/>
      </c>
      <c r="G91" s="399" t="str">
        <f t="shared" si="8"/>
        <v/>
      </c>
      <c r="H91" s="400">
        <f t="shared" si="5"/>
        <v>0</v>
      </c>
      <c r="I91" s="361"/>
    </row>
    <row r="92" spans="1:9" s="342" customFormat="1" x14ac:dyDescent="0.2">
      <c r="A92" s="383" t="str">
        <f>pagam.Num</f>
        <v/>
      </c>
      <c r="B92" s="384" t="str">
        <f>Mostra.Data</f>
        <v/>
      </c>
      <c r="C92" s="399" t="str">
        <f t="shared" si="6"/>
        <v/>
      </c>
      <c r="D92" s="399" t="str">
        <f>Interesse</f>
        <v/>
      </c>
      <c r="E92" s="399" t="str">
        <f>Capitale</f>
        <v/>
      </c>
      <c r="F92" s="399" t="str">
        <f t="shared" si="7"/>
        <v/>
      </c>
      <c r="G92" s="399" t="str">
        <f t="shared" si="8"/>
        <v/>
      </c>
      <c r="H92" s="400">
        <f t="shared" si="5"/>
        <v>0</v>
      </c>
      <c r="I92" s="361"/>
    </row>
    <row r="93" spans="1:9" s="342" customFormat="1" x14ac:dyDescent="0.2">
      <c r="A93" s="383" t="str">
        <f>pagam.Num</f>
        <v/>
      </c>
      <c r="B93" s="384" t="str">
        <f>Mostra.Data</f>
        <v/>
      </c>
      <c r="C93" s="399" t="str">
        <f t="shared" si="6"/>
        <v/>
      </c>
      <c r="D93" s="399" t="str">
        <f>Interesse</f>
        <v/>
      </c>
      <c r="E93" s="399" t="str">
        <f>Capitale</f>
        <v/>
      </c>
      <c r="F93" s="399" t="str">
        <f t="shared" si="7"/>
        <v/>
      </c>
      <c r="G93" s="399" t="str">
        <f t="shared" si="8"/>
        <v/>
      </c>
      <c r="H93" s="400">
        <f t="shared" si="5"/>
        <v>0</v>
      </c>
      <c r="I93" s="361"/>
    </row>
    <row r="94" spans="1:9" s="342" customFormat="1" x14ac:dyDescent="0.2">
      <c r="A94" s="383" t="str">
        <f>pagam.Num</f>
        <v/>
      </c>
      <c r="B94" s="384" t="str">
        <f>Mostra.Data</f>
        <v/>
      </c>
      <c r="C94" s="399" t="str">
        <f t="shared" si="6"/>
        <v/>
      </c>
      <c r="D94" s="399" t="str">
        <f>Interesse</f>
        <v/>
      </c>
      <c r="E94" s="399" t="str">
        <f>Capitale</f>
        <v/>
      </c>
      <c r="F94" s="399" t="str">
        <f t="shared" si="7"/>
        <v/>
      </c>
      <c r="G94" s="399" t="str">
        <f t="shared" si="8"/>
        <v/>
      </c>
      <c r="H94" s="400">
        <f t="shared" si="5"/>
        <v>0</v>
      </c>
      <c r="I94" s="361"/>
    </row>
    <row r="95" spans="1:9" s="342" customFormat="1" x14ac:dyDescent="0.2">
      <c r="A95" s="383" t="str">
        <f>pagam.Num</f>
        <v/>
      </c>
      <c r="B95" s="384" t="str">
        <f>Mostra.Data</f>
        <v/>
      </c>
      <c r="C95" s="399" t="str">
        <f t="shared" si="6"/>
        <v/>
      </c>
      <c r="D95" s="399" t="str">
        <f>Interesse</f>
        <v/>
      </c>
      <c r="E95" s="399" t="str">
        <f>Capitale</f>
        <v/>
      </c>
      <c r="F95" s="399" t="str">
        <f t="shared" si="7"/>
        <v/>
      </c>
      <c r="G95" s="399" t="str">
        <f t="shared" si="8"/>
        <v/>
      </c>
      <c r="H95" s="400">
        <f t="shared" si="5"/>
        <v>0</v>
      </c>
      <c r="I95" s="361"/>
    </row>
    <row r="96" spans="1:9" s="342" customFormat="1" x14ac:dyDescent="0.2">
      <c r="A96" s="383" t="str">
        <f>pagam.Num</f>
        <v/>
      </c>
      <c r="B96" s="384" t="str">
        <f>Mostra.Data</f>
        <v/>
      </c>
      <c r="C96" s="399" t="str">
        <f t="shared" si="6"/>
        <v/>
      </c>
      <c r="D96" s="399" t="str">
        <f>Interesse</f>
        <v/>
      </c>
      <c r="E96" s="399" t="str">
        <f>Capitale</f>
        <v/>
      </c>
      <c r="F96" s="399" t="str">
        <f t="shared" si="7"/>
        <v/>
      </c>
      <c r="G96" s="399" t="str">
        <f t="shared" si="8"/>
        <v/>
      </c>
      <c r="H96" s="400">
        <f t="shared" si="5"/>
        <v>0</v>
      </c>
      <c r="I96" s="361"/>
    </row>
    <row r="97" spans="1:9" s="342" customFormat="1" x14ac:dyDescent="0.2">
      <c r="A97" s="383" t="str">
        <f>pagam.Num</f>
        <v/>
      </c>
      <c r="B97" s="384" t="str">
        <f>Mostra.Data</f>
        <v/>
      </c>
      <c r="C97" s="399" t="str">
        <f t="shared" si="6"/>
        <v/>
      </c>
      <c r="D97" s="399" t="str">
        <f>Interesse</f>
        <v/>
      </c>
      <c r="E97" s="399" t="str">
        <f>Capitale</f>
        <v/>
      </c>
      <c r="F97" s="399" t="str">
        <f t="shared" si="7"/>
        <v/>
      </c>
      <c r="G97" s="399" t="str">
        <f t="shared" si="8"/>
        <v/>
      </c>
      <c r="H97" s="400">
        <f t="shared" si="5"/>
        <v>0</v>
      </c>
      <c r="I97" s="361"/>
    </row>
    <row r="98" spans="1:9" s="342" customFormat="1" x14ac:dyDescent="0.2">
      <c r="A98" s="383" t="str">
        <f>pagam.Num</f>
        <v/>
      </c>
      <c r="B98" s="384" t="str">
        <f>Mostra.Data</f>
        <v/>
      </c>
      <c r="C98" s="399" t="str">
        <f t="shared" si="6"/>
        <v/>
      </c>
      <c r="D98" s="399" t="str">
        <f>Interesse</f>
        <v/>
      </c>
      <c r="E98" s="399" t="str">
        <f>Capitale</f>
        <v/>
      </c>
      <c r="F98" s="399" t="str">
        <f t="shared" si="7"/>
        <v/>
      </c>
      <c r="G98" s="399" t="str">
        <f t="shared" si="8"/>
        <v/>
      </c>
      <c r="H98" s="400">
        <f t="shared" si="5"/>
        <v>0</v>
      </c>
      <c r="I98" s="361"/>
    </row>
    <row r="99" spans="1:9" s="342" customFormat="1" x14ac:dyDescent="0.2">
      <c r="A99" s="383" t="str">
        <f>pagam.Num</f>
        <v/>
      </c>
      <c r="B99" s="384" t="str">
        <f>Mostra.Data</f>
        <v/>
      </c>
      <c r="C99" s="399" t="str">
        <f t="shared" si="6"/>
        <v/>
      </c>
      <c r="D99" s="399" t="str">
        <f>Interesse</f>
        <v/>
      </c>
      <c r="E99" s="399" t="str">
        <f>Capitale</f>
        <v/>
      </c>
      <c r="F99" s="399" t="str">
        <f t="shared" si="7"/>
        <v/>
      </c>
      <c r="G99" s="399" t="str">
        <f t="shared" si="8"/>
        <v/>
      </c>
      <c r="H99" s="400">
        <f t="shared" si="5"/>
        <v>0</v>
      </c>
      <c r="I99" s="361"/>
    </row>
    <row r="100" spans="1:9" s="342" customFormat="1" x14ac:dyDescent="0.2">
      <c r="A100" s="383" t="str">
        <f>pagam.Num</f>
        <v/>
      </c>
      <c r="B100" s="384" t="str">
        <f>Mostra.Data</f>
        <v/>
      </c>
      <c r="C100" s="399" t="str">
        <f t="shared" si="6"/>
        <v/>
      </c>
      <c r="D100" s="399" t="str">
        <f>Interesse</f>
        <v/>
      </c>
      <c r="E100" s="399" t="str">
        <f>Capitale</f>
        <v/>
      </c>
      <c r="F100" s="399" t="str">
        <f t="shared" si="7"/>
        <v/>
      </c>
      <c r="G100" s="399" t="str">
        <f t="shared" si="8"/>
        <v/>
      </c>
      <c r="H100" s="400">
        <f t="shared" si="5"/>
        <v>0</v>
      </c>
      <c r="I100" s="361"/>
    </row>
    <row r="101" spans="1:9" s="342" customFormat="1" x14ac:dyDescent="0.2">
      <c r="A101" s="383" t="str">
        <f>pagam.Num</f>
        <v/>
      </c>
      <c r="B101" s="384" t="str">
        <f>Mostra.Data</f>
        <v/>
      </c>
      <c r="C101" s="399" t="str">
        <f t="shared" si="6"/>
        <v/>
      </c>
      <c r="D101" s="399" t="str">
        <f>Interesse</f>
        <v/>
      </c>
      <c r="E101" s="399" t="str">
        <f>Capitale</f>
        <v/>
      </c>
      <c r="F101" s="399" t="str">
        <f t="shared" si="7"/>
        <v/>
      </c>
      <c r="G101" s="399" t="str">
        <f t="shared" si="8"/>
        <v/>
      </c>
      <c r="H101" s="400">
        <f t="shared" si="5"/>
        <v>0</v>
      </c>
      <c r="I101" s="361"/>
    </row>
    <row r="102" spans="1:9" s="342" customFormat="1" x14ac:dyDescent="0.2">
      <c r="A102" s="383" t="str">
        <f>pagam.Num</f>
        <v/>
      </c>
      <c r="B102" s="384" t="str">
        <f>Mostra.Data</f>
        <v/>
      </c>
      <c r="C102" s="399" t="str">
        <f t="shared" si="6"/>
        <v/>
      </c>
      <c r="D102" s="399" t="str">
        <f>Interesse</f>
        <v/>
      </c>
      <c r="E102" s="399" t="str">
        <f>Capitale</f>
        <v/>
      </c>
      <c r="F102" s="399" t="str">
        <f t="shared" si="7"/>
        <v/>
      </c>
      <c r="G102" s="399" t="str">
        <f t="shared" si="8"/>
        <v/>
      </c>
      <c r="H102" s="400">
        <f t="shared" si="5"/>
        <v>0</v>
      </c>
      <c r="I102" s="361"/>
    </row>
    <row r="103" spans="1:9" s="342" customFormat="1" x14ac:dyDescent="0.2">
      <c r="A103" s="383" t="str">
        <f>pagam.Num</f>
        <v/>
      </c>
      <c r="B103" s="384" t="str">
        <f>Mostra.Data</f>
        <v/>
      </c>
      <c r="C103" s="399" t="str">
        <f t="shared" si="6"/>
        <v/>
      </c>
      <c r="D103" s="399" t="str">
        <f>Interesse</f>
        <v/>
      </c>
      <c r="E103" s="399" t="str">
        <f>Capitale</f>
        <v/>
      </c>
      <c r="F103" s="399" t="str">
        <f t="shared" si="7"/>
        <v/>
      </c>
      <c r="G103" s="399" t="str">
        <f t="shared" si="8"/>
        <v/>
      </c>
      <c r="H103" s="400">
        <f t="shared" si="5"/>
        <v>0</v>
      </c>
      <c r="I103" s="361"/>
    </row>
    <row r="104" spans="1:9" s="342" customFormat="1" x14ac:dyDescent="0.2">
      <c r="A104" s="383" t="str">
        <f>pagam.Num</f>
        <v/>
      </c>
      <c r="B104" s="384" t="str">
        <f>Mostra.Data</f>
        <v/>
      </c>
      <c r="C104" s="399" t="str">
        <f t="shared" si="6"/>
        <v/>
      </c>
      <c r="D104" s="399" t="str">
        <f>Interesse</f>
        <v/>
      </c>
      <c r="E104" s="399" t="str">
        <f>Capitale</f>
        <v/>
      </c>
      <c r="F104" s="399" t="str">
        <f t="shared" si="7"/>
        <v/>
      </c>
      <c r="G104" s="399" t="str">
        <f t="shared" si="8"/>
        <v/>
      </c>
      <c r="H104" s="400">
        <f t="shared" si="5"/>
        <v>0</v>
      </c>
      <c r="I104" s="361"/>
    </row>
    <row r="105" spans="1:9" s="342" customFormat="1" x14ac:dyDescent="0.2">
      <c r="A105" s="383" t="str">
        <f>pagam.Num</f>
        <v/>
      </c>
      <c r="B105" s="384" t="str">
        <f>Mostra.Data</f>
        <v/>
      </c>
      <c r="C105" s="399" t="str">
        <f t="shared" si="6"/>
        <v/>
      </c>
      <c r="D105" s="399" t="str">
        <f>Interesse</f>
        <v/>
      </c>
      <c r="E105" s="399" t="str">
        <f>Capitale</f>
        <v/>
      </c>
      <c r="F105" s="399" t="str">
        <f t="shared" si="7"/>
        <v/>
      </c>
      <c r="G105" s="399" t="str">
        <f t="shared" si="8"/>
        <v/>
      </c>
      <c r="H105" s="400">
        <f t="shared" si="5"/>
        <v>0</v>
      </c>
      <c r="I105" s="361"/>
    </row>
    <row r="106" spans="1:9" s="342" customFormat="1" x14ac:dyDescent="0.2">
      <c r="A106" s="383" t="str">
        <f>pagam.Num</f>
        <v/>
      </c>
      <c r="B106" s="384" t="str">
        <f>Mostra.Data</f>
        <v/>
      </c>
      <c r="C106" s="399" t="str">
        <f t="shared" si="6"/>
        <v/>
      </c>
      <c r="D106" s="399" t="str">
        <f>Interesse</f>
        <v/>
      </c>
      <c r="E106" s="399" t="str">
        <f>Capitale</f>
        <v/>
      </c>
      <c r="F106" s="399" t="str">
        <f t="shared" si="7"/>
        <v/>
      </c>
      <c r="G106" s="399" t="str">
        <f t="shared" si="8"/>
        <v/>
      </c>
      <c r="H106" s="400">
        <f t="shared" si="5"/>
        <v>0</v>
      </c>
      <c r="I106" s="361"/>
    </row>
    <row r="107" spans="1:9" s="342" customFormat="1" x14ac:dyDescent="0.2">
      <c r="A107" s="383" t="str">
        <f>pagam.Num</f>
        <v/>
      </c>
      <c r="B107" s="384" t="str">
        <f>Mostra.Data</f>
        <v/>
      </c>
      <c r="C107" s="399" t="str">
        <f t="shared" si="6"/>
        <v/>
      </c>
      <c r="D107" s="399" t="str">
        <f>Interesse</f>
        <v/>
      </c>
      <c r="E107" s="399" t="str">
        <f>Capitale</f>
        <v/>
      </c>
      <c r="F107" s="399" t="str">
        <f t="shared" si="7"/>
        <v/>
      </c>
      <c r="G107" s="399" t="str">
        <f t="shared" si="8"/>
        <v/>
      </c>
      <c r="H107" s="400">
        <f t="shared" si="5"/>
        <v>0</v>
      </c>
      <c r="I107" s="361"/>
    </row>
    <row r="108" spans="1:9" s="342" customFormat="1" x14ac:dyDescent="0.2">
      <c r="A108" s="383" t="str">
        <f>pagam.Num</f>
        <v/>
      </c>
      <c r="B108" s="384" t="str">
        <f>Mostra.Data</f>
        <v/>
      </c>
      <c r="C108" s="399" t="str">
        <f t="shared" si="6"/>
        <v/>
      </c>
      <c r="D108" s="399" t="str">
        <f>Interesse</f>
        <v/>
      </c>
      <c r="E108" s="399" t="str">
        <f>Capitale</f>
        <v/>
      </c>
      <c r="F108" s="399" t="str">
        <f t="shared" si="7"/>
        <v/>
      </c>
      <c r="G108" s="399" t="str">
        <f t="shared" si="8"/>
        <v/>
      </c>
      <c r="H108" s="400">
        <f t="shared" si="5"/>
        <v>0</v>
      </c>
      <c r="I108" s="361"/>
    </row>
    <row r="109" spans="1:9" s="342" customFormat="1" x14ac:dyDescent="0.2">
      <c r="A109" s="383" t="str">
        <f>pagam.Num</f>
        <v/>
      </c>
      <c r="B109" s="384" t="str">
        <f>Mostra.Data</f>
        <v/>
      </c>
      <c r="C109" s="399" t="str">
        <f t="shared" si="6"/>
        <v/>
      </c>
      <c r="D109" s="399" t="str">
        <f>Interesse</f>
        <v/>
      </c>
      <c r="E109" s="399" t="str">
        <f>Capitale</f>
        <v/>
      </c>
      <c r="F109" s="399" t="str">
        <f t="shared" si="7"/>
        <v/>
      </c>
      <c r="G109" s="399" t="str">
        <f t="shared" si="8"/>
        <v/>
      </c>
      <c r="H109" s="400">
        <f t="shared" si="5"/>
        <v>0</v>
      </c>
      <c r="I109" s="361"/>
    </row>
    <row r="110" spans="1:9" s="342" customFormat="1" x14ac:dyDescent="0.2">
      <c r="A110" s="383" t="str">
        <f>pagam.Num</f>
        <v/>
      </c>
      <c r="B110" s="384" t="str">
        <f>Mostra.Data</f>
        <v/>
      </c>
      <c r="C110" s="399" t="str">
        <f t="shared" si="6"/>
        <v/>
      </c>
      <c r="D110" s="399" t="str">
        <f>Interesse</f>
        <v/>
      </c>
      <c r="E110" s="399" t="str">
        <f>Capitale</f>
        <v/>
      </c>
      <c r="F110" s="399" t="str">
        <f t="shared" si="7"/>
        <v/>
      </c>
      <c r="G110" s="399" t="str">
        <f t="shared" si="8"/>
        <v/>
      </c>
      <c r="H110" s="400">
        <f t="shared" si="5"/>
        <v>0</v>
      </c>
      <c r="I110" s="361"/>
    </row>
    <row r="111" spans="1:9" s="342" customFormat="1" x14ac:dyDescent="0.2">
      <c r="A111" s="383" t="str">
        <f>pagam.Num</f>
        <v/>
      </c>
      <c r="B111" s="384" t="str">
        <f>Mostra.Data</f>
        <v/>
      </c>
      <c r="C111" s="399" t="str">
        <f t="shared" si="6"/>
        <v/>
      </c>
      <c r="D111" s="399" t="str">
        <f>Interesse</f>
        <v/>
      </c>
      <c r="E111" s="399" t="str">
        <f>Capitale</f>
        <v/>
      </c>
      <c r="F111" s="399" t="str">
        <f t="shared" si="7"/>
        <v/>
      </c>
      <c r="G111" s="399" t="str">
        <f t="shared" si="8"/>
        <v/>
      </c>
      <c r="H111" s="400">
        <f t="shared" si="5"/>
        <v>0</v>
      </c>
      <c r="I111" s="361"/>
    </row>
    <row r="112" spans="1:9" s="342" customFormat="1" x14ac:dyDescent="0.2">
      <c r="A112" s="383" t="str">
        <f>pagam.Num</f>
        <v/>
      </c>
      <c r="B112" s="384" t="str">
        <f>Mostra.Data</f>
        <v/>
      </c>
      <c r="C112" s="399" t="str">
        <f t="shared" si="6"/>
        <v/>
      </c>
      <c r="D112" s="399" t="str">
        <f>Interesse</f>
        <v/>
      </c>
      <c r="E112" s="399" t="str">
        <f>Capitale</f>
        <v/>
      </c>
      <c r="F112" s="399" t="str">
        <f t="shared" si="7"/>
        <v/>
      </c>
      <c r="G112" s="399" t="str">
        <f t="shared" si="8"/>
        <v/>
      </c>
      <c r="H112" s="400">
        <f t="shared" si="5"/>
        <v>0</v>
      </c>
      <c r="I112" s="361"/>
    </row>
    <row r="113" spans="1:9" s="342" customFormat="1" x14ac:dyDescent="0.2">
      <c r="A113" s="383" t="str">
        <f>pagam.Num</f>
        <v/>
      </c>
      <c r="B113" s="384" t="str">
        <f>Mostra.Data</f>
        <v/>
      </c>
      <c r="C113" s="399" t="str">
        <f t="shared" si="6"/>
        <v/>
      </c>
      <c r="D113" s="399" t="str">
        <f>Interesse</f>
        <v/>
      </c>
      <c r="E113" s="399" t="str">
        <f>Capitale</f>
        <v/>
      </c>
      <c r="F113" s="399" t="str">
        <f t="shared" si="7"/>
        <v/>
      </c>
      <c r="G113" s="399" t="str">
        <f t="shared" si="8"/>
        <v/>
      </c>
      <c r="H113" s="400">
        <f t="shared" si="5"/>
        <v>0</v>
      </c>
      <c r="I113" s="361"/>
    </row>
    <row r="114" spans="1:9" s="342" customFormat="1" x14ac:dyDescent="0.2">
      <c r="A114" s="383" t="str">
        <f>pagam.Num</f>
        <v/>
      </c>
      <c r="B114" s="384" t="str">
        <f>Mostra.Data</f>
        <v/>
      </c>
      <c r="C114" s="399" t="str">
        <f t="shared" si="6"/>
        <v/>
      </c>
      <c r="D114" s="399" t="str">
        <f>Interesse</f>
        <v/>
      </c>
      <c r="E114" s="399" t="str">
        <f>Capitale</f>
        <v/>
      </c>
      <c r="F114" s="399" t="str">
        <f t="shared" si="7"/>
        <v/>
      </c>
      <c r="G114" s="399" t="str">
        <f t="shared" si="8"/>
        <v/>
      </c>
      <c r="H114" s="400">
        <f t="shared" si="5"/>
        <v>0</v>
      </c>
      <c r="I114" s="361"/>
    </row>
    <row r="115" spans="1:9" x14ac:dyDescent="0.2">
      <c r="A115" s="383" t="str">
        <f>pagam.Num</f>
        <v/>
      </c>
      <c r="B115" s="384" t="str">
        <f>Mostra.Data</f>
        <v/>
      </c>
      <c r="C115" s="399" t="str">
        <f t="shared" si="6"/>
        <v/>
      </c>
      <c r="D115" s="399" t="str">
        <f>Interesse</f>
        <v/>
      </c>
      <c r="E115" s="399" t="str">
        <f>Capitale</f>
        <v/>
      </c>
      <c r="F115" s="399" t="str">
        <f t="shared" si="7"/>
        <v/>
      </c>
      <c r="G115" s="399" t="str">
        <f t="shared" si="8"/>
        <v/>
      </c>
      <c r="H115" s="400">
        <f t="shared" si="5"/>
        <v>0</v>
      </c>
      <c r="I115" s="341"/>
    </row>
    <row r="116" spans="1:9" x14ac:dyDescent="0.2">
      <c r="A116" s="383" t="str">
        <f>pagam.Num</f>
        <v/>
      </c>
      <c r="B116" s="384" t="str">
        <f>Mostra.Data</f>
        <v/>
      </c>
      <c r="C116" s="399" t="str">
        <f t="shared" si="6"/>
        <v/>
      </c>
      <c r="D116" s="399" t="str">
        <f>Interesse</f>
        <v/>
      </c>
      <c r="E116" s="399" t="str">
        <f>Capitale</f>
        <v/>
      </c>
      <c r="F116" s="399" t="str">
        <f t="shared" si="7"/>
        <v/>
      </c>
      <c r="G116" s="399" t="str">
        <f t="shared" si="8"/>
        <v/>
      </c>
      <c r="H116" s="400">
        <f t="shared" si="5"/>
        <v>0</v>
      </c>
      <c r="I116" s="341"/>
    </row>
    <row r="117" spans="1:9" x14ac:dyDescent="0.2">
      <c r="A117" s="383" t="str">
        <f>pagam.Num</f>
        <v/>
      </c>
      <c r="B117" s="384" t="str">
        <f>Mostra.Data</f>
        <v/>
      </c>
      <c r="C117" s="399" t="str">
        <f t="shared" si="6"/>
        <v/>
      </c>
      <c r="D117" s="399" t="str">
        <f>Interesse</f>
        <v/>
      </c>
      <c r="E117" s="399" t="str">
        <f>Capitale</f>
        <v/>
      </c>
      <c r="F117" s="399" t="str">
        <f t="shared" si="7"/>
        <v/>
      </c>
      <c r="G117" s="399" t="str">
        <f t="shared" si="8"/>
        <v/>
      </c>
      <c r="H117" s="400">
        <f t="shared" si="5"/>
        <v>0</v>
      </c>
      <c r="I117" s="341"/>
    </row>
    <row r="118" spans="1:9" x14ac:dyDescent="0.2">
      <c r="A118" s="383" t="str">
        <f>pagam.Num</f>
        <v/>
      </c>
      <c r="B118" s="384" t="str">
        <f>Mostra.Data</f>
        <v/>
      </c>
      <c r="C118" s="399" t="str">
        <f t="shared" si="6"/>
        <v/>
      </c>
      <c r="D118" s="399" t="str">
        <f>Interesse</f>
        <v/>
      </c>
      <c r="E118" s="399" t="str">
        <f>Capitale</f>
        <v/>
      </c>
      <c r="F118" s="399" t="str">
        <f t="shared" si="7"/>
        <v/>
      </c>
      <c r="G118" s="399" t="str">
        <f t="shared" si="8"/>
        <v/>
      </c>
      <c r="H118" s="400">
        <f t="shared" si="5"/>
        <v>0</v>
      </c>
      <c r="I118" s="341"/>
    </row>
    <row r="119" spans="1:9" x14ac:dyDescent="0.2">
      <c r="A119" s="383" t="str">
        <f>pagam.Num</f>
        <v/>
      </c>
      <c r="B119" s="384" t="str">
        <f>Mostra.Data</f>
        <v/>
      </c>
      <c r="C119" s="399" t="str">
        <f t="shared" si="6"/>
        <v/>
      </c>
      <c r="D119" s="399" t="str">
        <f>Interesse</f>
        <v/>
      </c>
      <c r="E119" s="399" t="str">
        <f>Capitale</f>
        <v/>
      </c>
      <c r="F119" s="399" t="str">
        <f t="shared" si="7"/>
        <v/>
      </c>
      <c r="G119" s="399" t="str">
        <f t="shared" si="8"/>
        <v/>
      </c>
      <c r="H119" s="400">
        <f t="shared" si="5"/>
        <v>0</v>
      </c>
      <c r="I119" s="341"/>
    </row>
    <row r="120" spans="1:9" x14ac:dyDescent="0.2">
      <c r="A120" s="383" t="str">
        <f>pagam.Num</f>
        <v/>
      </c>
      <c r="B120" s="384" t="str">
        <f>Mostra.Data</f>
        <v/>
      </c>
      <c r="C120" s="399" t="str">
        <f t="shared" si="6"/>
        <v/>
      </c>
      <c r="D120" s="399" t="str">
        <f>Interesse</f>
        <v/>
      </c>
      <c r="E120" s="399" t="str">
        <f>Capitale</f>
        <v/>
      </c>
      <c r="F120" s="399" t="str">
        <f t="shared" si="7"/>
        <v/>
      </c>
      <c r="G120" s="399" t="str">
        <f t="shared" si="8"/>
        <v/>
      </c>
      <c r="H120" s="400">
        <f t="shared" si="5"/>
        <v>0</v>
      </c>
      <c r="I120" s="341"/>
    </row>
    <row r="121" spans="1:9" x14ac:dyDescent="0.2">
      <c r="A121" s="383" t="str">
        <f>pagam.Num</f>
        <v/>
      </c>
      <c r="B121" s="384" t="str">
        <f>Mostra.Data</f>
        <v/>
      </c>
      <c r="C121" s="399" t="str">
        <f t="shared" si="6"/>
        <v/>
      </c>
      <c r="D121" s="399" t="str">
        <f>Interesse</f>
        <v/>
      </c>
      <c r="E121" s="399" t="str">
        <f>Capitale</f>
        <v/>
      </c>
      <c r="F121" s="399" t="str">
        <f t="shared" si="7"/>
        <v/>
      </c>
      <c r="G121" s="399" t="str">
        <f t="shared" si="8"/>
        <v/>
      </c>
      <c r="H121" s="400">
        <f t="shared" si="5"/>
        <v>0</v>
      </c>
      <c r="I121" s="341"/>
    </row>
    <row r="122" spans="1:9" x14ac:dyDescent="0.2">
      <c r="A122" s="383" t="str">
        <f>pagam.Num</f>
        <v/>
      </c>
      <c r="B122" s="384" t="str">
        <f>Mostra.Data</f>
        <v/>
      </c>
      <c r="C122" s="399" t="str">
        <f t="shared" si="6"/>
        <v/>
      </c>
      <c r="D122" s="399" t="str">
        <f>Interesse</f>
        <v/>
      </c>
      <c r="E122" s="399" t="str">
        <f>Capitale</f>
        <v/>
      </c>
      <c r="F122" s="399" t="str">
        <f t="shared" si="7"/>
        <v/>
      </c>
      <c r="G122" s="399" t="str">
        <f t="shared" si="8"/>
        <v/>
      </c>
      <c r="H122" s="400">
        <f t="shared" si="5"/>
        <v>0</v>
      </c>
      <c r="I122" s="341"/>
    </row>
    <row r="123" spans="1:9" x14ac:dyDescent="0.2">
      <c r="A123" s="383" t="str">
        <f>pagam.Num</f>
        <v/>
      </c>
      <c r="B123" s="384" t="str">
        <f>Mostra.Data</f>
        <v/>
      </c>
      <c r="C123" s="399" t="str">
        <f t="shared" si="6"/>
        <v/>
      </c>
      <c r="D123" s="399" t="str">
        <f>Interesse</f>
        <v/>
      </c>
      <c r="E123" s="399" t="str">
        <f>Capitale</f>
        <v/>
      </c>
      <c r="F123" s="399" t="str">
        <f t="shared" si="7"/>
        <v/>
      </c>
      <c r="G123" s="399" t="str">
        <f t="shared" si="8"/>
        <v/>
      </c>
      <c r="H123" s="400">
        <f t="shared" si="5"/>
        <v>0</v>
      </c>
      <c r="I123" s="341"/>
    </row>
    <row r="124" spans="1:9" x14ac:dyDescent="0.2">
      <c r="A124" s="383" t="str">
        <f>pagam.Num</f>
        <v/>
      </c>
      <c r="B124" s="384" t="str">
        <f>Mostra.Data</f>
        <v/>
      </c>
      <c r="C124" s="399" t="str">
        <f t="shared" si="6"/>
        <v/>
      </c>
      <c r="D124" s="399" t="str">
        <f>Interesse</f>
        <v/>
      </c>
      <c r="E124" s="399" t="str">
        <f>Capitale</f>
        <v/>
      </c>
      <c r="F124" s="399" t="str">
        <f t="shared" si="7"/>
        <v/>
      </c>
      <c r="G124" s="399" t="str">
        <f t="shared" si="8"/>
        <v/>
      </c>
      <c r="H124" s="400">
        <f t="shared" si="5"/>
        <v>0</v>
      </c>
      <c r="I124" s="341"/>
    </row>
    <row r="125" spans="1:9" x14ac:dyDescent="0.2">
      <c r="A125" s="383" t="str">
        <f>pagam.Num</f>
        <v/>
      </c>
      <c r="B125" s="384" t="str">
        <f>Mostra.Data</f>
        <v/>
      </c>
      <c r="C125" s="399" t="str">
        <f t="shared" si="6"/>
        <v/>
      </c>
      <c r="D125" s="399" t="str">
        <f>Interesse</f>
        <v/>
      </c>
      <c r="E125" s="399" t="str">
        <f>Capitale</f>
        <v/>
      </c>
      <c r="F125" s="399" t="str">
        <f t="shared" si="7"/>
        <v/>
      </c>
      <c r="G125" s="399" t="str">
        <f t="shared" si="8"/>
        <v/>
      </c>
      <c r="H125" s="400">
        <f t="shared" si="5"/>
        <v>0</v>
      </c>
      <c r="I125" s="341"/>
    </row>
    <row r="126" spans="1:9" x14ac:dyDescent="0.2">
      <c r="A126" s="383" t="str">
        <f>pagam.Num</f>
        <v/>
      </c>
      <c r="B126" s="384" t="str">
        <f>Mostra.Data</f>
        <v/>
      </c>
      <c r="C126" s="399" t="str">
        <f t="shared" si="6"/>
        <v/>
      </c>
      <c r="D126" s="399" t="str">
        <f>Interesse</f>
        <v/>
      </c>
      <c r="E126" s="399" t="str">
        <f>Capitale</f>
        <v/>
      </c>
      <c r="F126" s="399" t="str">
        <f t="shared" si="7"/>
        <v/>
      </c>
      <c r="G126" s="399" t="str">
        <f t="shared" si="8"/>
        <v/>
      </c>
      <c r="H126" s="400">
        <f t="shared" si="5"/>
        <v>0</v>
      </c>
      <c r="I126" s="341"/>
    </row>
    <row r="127" spans="1:9" x14ac:dyDescent="0.2">
      <c r="A127" s="383" t="str">
        <f>pagam.Num</f>
        <v/>
      </c>
      <c r="B127" s="384" t="str">
        <f>Mostra.Data</f>
        <v/>
      </c>
      <c r="C127" s="399" t="str">
        <f t="shared" si="6"/>
        <v/>
      </c>
      <c r="D127" s="399" t="str">
        <f>Interesse</f>
        <v/>
      </c>
      <c r="E127" s="399" t="str">
        <f>Capitale</f>
        <v/>
      </c>
      <c r="F127" s="399" t="str">
        <f t="shared" si="7"/>
        <v/>
      </c>
      <c r="G127" s="399" t="str">
        <f t="shared" si="8"/>
        <v/>
      </c>
      <c r="H127" s="400">
        <f t="shared" si="5"/>
        <v>0</v>
      </c>
      <c r="I127" s="341"/>
    </row>
    <row r="128" spans="1:9" x14ac:dyDescent="0.2">
      <c r="A128" s="383" t="str">
        <f>pagam.Num</f>
        <v/>
      </c>
      <c r="B128" s="384" t="str">
        <f>Mostra.Data</f>
        <v/>
      </c>
      <c r="C128" s="399" t="str">
        <f t="shared" si="6"/>
        <v/>
      </c>
      <c r="D128" s="399" t="str">
        <f>Interesse</f>
        <v/>
      </c>
      <c r="E128" s="399" t="str">
        <f>Capitale</f>
        <v/>
      </c>
      <c r="F128" s="399" t="str">
        <f t="shared" si="7"/>
        <v/>
      </c>
      <c r="G128" s="399" t="str">
        <f t="shared" si="8"/>
        <v/>
      </c>
      <c r="H128" s="400">
        <f t="shared" si="5"/>
        <v>0</v>
      </c>
      <c r="I128" s="341"/>
    </row>
    <row r="129" spans="1:9" x14ac:dyDescent="0.2">
      <c r="A129" s="383" t="str">
        <f>pagam.Num</f>
        <v/>
      </c>
      <c r="B129" s="384" t="str">
        <f>Mostra.Data</f>
        <v/>
      </c>
      <c r="C129" s="399" t="str">
        <f t="shared" si="6"/>
        <v/>
      </c>
      <c r="D129" s="399" t="str">
        <f>Interesse</f>
        <v/>
      </c>
      <c r="E129" s="399" t="str">
        <f>Capitale</f>
        <v/>
      </c>
      <c r="F129" s="399" t="str">
        <f t="shared" si="7"/>
        <v/>
      </c>
      <c r="G129" s="399" t="str">
        <f t="shared" si="8"/>
        <v/>
      </c>
      <c r="H129" s="400">
        <f t="shared" si="5"/>
        <v>0</v>
      </c>
      <c r="I129" s="341"/>
    </row>
    <row r="130" spans="1:9" x14ac:dyDescent="0.2">
      <c r="A130" s="383" t="str">
        <f>pagam.Num</f>
        <v/>
      </c>
      <c r="B130" s="384" t="str">
        <f>Mostra.Data</f>
        <v/>
      </c>
      <c r="C130" s="399" t="str">
        <f t="shared" si="6"/>
        <v/>
      </c>
      <c r="D130" s="399" t="str">
        <f>Interesse</f>
        <v/>
      </c>
      <c r="E130" s="399" t="str">
        <f>Capitale</f>
        <v/>
      </c>
      <c r="F130" s="399" t="str">
        <f t="shared" si="7"/>
        <v/>
      </c>
      <c r="G130" s="399" t="str">
        <f t="shared" si="8"/>
        <v/>
      </c>
      <c r="H130" s="400">
        <f t="shared" si="5"/>
        <v>0</v>
      </c>
      <c r="I130" s="341"/>
    </row>
    <row r="131" spans="1:9" x14ac:dyDescent="0.2">
      <c r="A131" s="383" t="str">
        <f>pagam.Num</f>
        <v/>
      </c>
      <c r="B131" s="384" t="str">
        <f>Mostra.Data</f>
        <v/>
      </c>
      <c r="C131" s="399" t="str">
        <f t="shared" si="6"/>
        <v/>
      </c>
      <c r="D131" s="399" t="str">
        <f>Interesse</f>
        <v/>
      </c>
      <c r="E131" s="399" t="str">
        <f>Capitale</f>
        <v/>
      </c>
      <c r="F131" s="399" t="str">
        <f t="shared" si="7"/>
        <v/>
      </c>
      <c r="G131" s="399" t="str">
        <f t="shared" si="8"/>
        <v/>
      </c>
      <c r="H131" s="400">
        <f t="shared" si="5"/>
        <v>0</v>
      </c>
      <c r="I131" s="341"/>
    </row>
    <row r="132" spans="1:9" x14ac:dyDescent="0.2">
      <c r="A132" s="383" t="str">
        <f>pagam.Num</f>
        <v/>
      </c>
      <c r="B132" s="384" t="str">
        <f>Mostra.Data</f>
        <v/>
      </c>
      <c r="C132" s="399" t="str">
        <f t="shared" si="6"/>
        <v/>
      </c>
      <c r="D132" s="399" t="str">
        <f>Interesse</f>
        <v/>
      </c>
      <c r="E132" s="399" t="str">
        <f>Capitale</f>
        <v/>
      </c>
      <c r="F132" s="399" t="str">
        <f t="shared" si="7"/>
        <v/>
      </c>
      <c r="G132" s="399" t="str">
        <f t="shared" si="8"/>
        <v/>
      </c>
      <c r="H132" s="400">
        <f t="shared" si="5"/>
        <v>0</v>
      </c>
      <c r="I132" s="341"/>
    </row>
    <row r="133" spans="1:9" x14ac:dyDescent="0.2">
      <c r="A133" s="383" t="str">
        <f>pagam.Num</f>
        <v/>
      </c>
      <c r="B133" s="384" t="str">
        <f>Mostra.Data</f>
        <v/>
      </c>
      <c r="C133" s="399" t="str">
        <f t="shared" si="6"/>
        <v/>
      </c>
      <c r="D133" s="399" t="str">
        <f>Interesse</f>
        <v/>
      </c>
      <c r="E133" s="399" t="str">
        <f>Capitale</f>
        <v/>
      </c>
      <c r="F133" s="399" t="str">
        <f t="shared" si="7"/>
        <v/>
      </c>
      <c r="G133" s="399" t="str">
        <f t="shared" si="8"/>
        <v/>
      </c>
      <c r="H133" s="400">
        <f t="shared" si="5"/>
        <v>0</v>
      </c>
      <c r="I133" s="341"/>
    </row>
    <row r="134" spans="1:9" x14ac:dyDescent="0.2">
      <c r="A134" s="383" t="str">
        <f>pagam.Num</f>
        <v/>
      </c>
      <c r="B134" s="384" t="str">
        <f>Mostra.Data</f>
        <v/>
      </c>
      <c r="C134" s="399" t="str">
        <f t="shared" si="6"/>
        <v/>
      </c>
      <c r="D134" s="399" t="str">
        <f>Interesse</f>
        <v/>
      </c>
      <c r="E134" s="399" t="str">
        <f>Capitale</f>
        <v/>
      </c>
      <c r="F134" s="399" t="str">
        <f t="shared" si="7"/>
        <v/>
      </c>
      <c r="G134" s="399" t="str">
        <f t="shared" si="8"/>
        <v/>
      </c>
      <c r="H134" s="400">
        <f t="shared" si="5"/>
        <v>0</v>
      </c>
      <c r="I134" s="341"/>
    </row>
    <row r="135" spans="1:9" x14ac:dyDescent="0.2">
      <c r="A135" s="383" t="str">
        <f>pagam.Num</f>
        <v/>
      </c>
      <c r="B135" s="384" t="str">
        <f>Mostra.Data</f>
        <v/>
      </c>
      <c r="C135" s="399" t="str">
        <f t="shared" si="6"/>
        <v/>
      </c>
      <c r="D135" s="399" t="str">
        <f>Interesse</f>
        <v/>
      </c>
      <c r="E135" s="399" t="str">
        <f>Capitale</f>
        <v/>
      </c>
      <c r="F135" s="399" t="str">
        <f t="shared" si="7"/>
        <v/>
      </c>
      <c r="G135" s="399" t="str">
        <f t="shared" si="8"/>
        <v/>
      </c>
      <c r="H135" s="400">
        <f t="shared" si="5"/>
        <v>0</v>
      </c>
      <c r="I135" s="341"/>
    </row>
    <row r="136" spans="1:9" x14ac:dyDescent="0.2">
      <c r="A136" s="383" t="str">
        <f>pagam.Num</f>
        <v/>
      </c>
      <c r="B136" s="384" t="str">
        <f>Mostra.Data</f>
        <v/>
      </c>
      <c r="C136" s="399" t="str">
        <f t="shared" si="6"/>
        <v/>
      </c>
      <c r="D136" s="399" t="str">
        <f>Interesse</f>
        <v/>
      </c>
      <c r="E136" s="399" t="str">
        <f>Capitale</f>
        <v/>
      </c>
      <c r="F136" s="399" t="str">
        <f t="shared" si="7"/>
        <v/>
      </c>
      <c r="G136" s="399" t="str">
        <f t="shared" si="8"/>
        <v/>
      </c>
      <c r="H136" s="400">
        <f t="shared" si="5"/>
        <v>0</v>
      </c>
      <c r="I136" s="341"/>
    </row>
    <row r="137" spans="1:9" x14ac:dyDescent="0.2">
      <c r="A137" s="383" t="str">
        <f>pagam.Num</f>
        <v/>
      </c>
      <c r="B137" s="384" t="str">
        <f>Mostra.Data</f>
        <v/>
      </c>
      <c r="C137" s="399" t="str">
        <f t="shared" si="6"/>
        <v/>
      </c>
      <c r="D137" s="399" t="str">
        <f>Interesse</f>
        <v/>
      </c>
      <c r="E137" s="399" t="str">
        <f>Capitale</f>
        <v/>
      </c>
      <c r="F137" s="399" t="str">
        <f t="shared" si="7"/>
        <v/>
      </c>
      <c r="G137" s="399" t="str">
        <f t="shared" si="8"/>
        <v/>
      </c>
      <c r="H137" s="400">
        <f t="shared" si="5"/>
        <v>0</v>
      </c>
      <c r="I137" s="341"/>
    </row>
    <row r="138" spans="1:9" x14ac:dyDescent="0.2">
      <c r="A138" s="383" t="str">
        <f>pagam.Num</f>
        <v/>
      </c>
      <c r="B138" s="384" t="str">
        <f>Mostra.Data</f>
        <v/>
      </c>
      <c r="C138" s="399" t="str">
        <f t="shared" si="6"/>
        <v/>
      </c>
      <c r="D138" s="399" t="str">
        <f>Interesse</f>
        <v/>
      </c>
      <c r="E138" s="399" t="str">
        <f>Capitale</f>
        <v/>
      </c>
      <c r="F138" s="399" t="str">
        <f t="shared" si="7"/>
        <v/>
      </c>
      <c r="G138" s="399" t="str">
        <f t="shared" si="8"/>
        <v/>
      </c>
      <c r="H138" s="400">
        <f t="shared" si="5"/>
        <v>0</v>
      </c>
      <c r="I138" s="341"/>
    </row>
    <row r="139" spans="1:9" x14ac:dyDescent="0.2">
      <c r="A139" s="383" t="str">
        <f>pagam.Num</f>
        <v/>
      </c>
      <c r="B139" s="384" t="str">
        <f>Mostra.Data</f>
        <v/>
      </c>
      <c r="C139" s="399" t="str">
        <f t="shared" si="6"/>
        <v/>
      </c>
      <c r="D139" s="399" t="str">
        <f>Interesse</f>
        <v/>
      </c>
      <c r="E139" s="399" t="str">
        <f>Capitale</f>
        <v/>
      </c>
      <c r="F139" s="399" t="str">
        <f t="shared" si="7"/>
        <v/>
      </c>
      <c r="G139" s="399" t="str">
        <f t="shared" si="8"/>
        <v/>
      </c>
      <c r="H139" s="400">
        <f t="shared" si="5"/>
        <v>0</v>
      </c>
      <c r="I139" s="341"/>
    </row>
    <row r="140" spans="1:9" x14ac:dyDescent="0.2">
      <c r="A140" s="383" t="str">
        <f>pagam.Num</f>
        <v/>
      </c>
      <c r="B140" s="384" t="str">
        <f>Mostra.Data</f>
        <v/>
      </c>
      <c r="C140" s="399" t="str">
        <f t="shared" si="6"/>
        <v/>
      </c>
      <c r="D140" s="399" t="str">
        <f>Interesse</f>
        <v/>
      </c>
      <c r="E140" s="399" t="str">
        <f>Capitale</f>
        <v/>
      </c>
      <c r="F140" s="399" t="str">
        <f t="shared" si="7"/>
        <v/>
      </c>
      <c r="G140" s="399" t="str">
        <f t="shared" si="8"/>
        <v/>
      </c>
      <c r="H140" s="400">
        <f t="shared" si="5"/>
        <v>0</v>
      </c>
      <c r="I140" s="341"/>
    </row>
    <row r="141" spans="1:9" x14ac:dyDescent="0.2">
      <c r="A141" s="383" t="str">
        <f>pagam.Num</f>
        <v/>
      </c>
      <c r="B141" s="384" t="str">
        <f>Mostra.Data</f>
        <v/>
      </c>
      <c r="C141" s="399" t="str">
        <f t="shared" si="6"/>
        <v/>
      </c>
      <c r="D141" s="399" t="str">
        <f>Interesse</f>
        <v/>
      </c>
      <c r="E141" s="399" t="str">
        <f>Capitale</f>
        <v/>
      </c>
      <c r="F141" s="399" t="str">
        <f t="shared" si="7"/>
        <v/>
      </c>
      <c r="G141" s="399" t="str">
        <f t="shared" si="8"/>
        <v/>
      </c>
      <c r="H141" s="400">
        <f t="shared" si="5"/>
        <v>0</v>
      </c>
      <c r="I141" s="341"/>
    </row>
    <row r="142" spans="1:9" x14ac:dyDescent="0.2">
      <c r="A142" s="383" t="str">
        <f>pagam.Num</f>
        <v/>
      </c>
      <c r="B142" s="384" t="str">
        <f>Mostra.Data</f>
        <v/>
      </c>
      <c r="C142" s="399" t="str">
        <f t="shared" si="6"/>
        <v/>
      </c>
      <c r="D142" s="399" t="str">
        <f>Interesse</f>
        <v/>
      </c>
      <c r="E142" s="399" t="str">
        <f>Capitale</f>
        <v/>
      </c>
      <c r="F142" s="399" t="str">
        <f t="shared" si="7"/>
        <v/>
      </c>
      <c r="G142" s="399" t="str">
        <f t="shared" si="8"/>
        <v/>
      </c>
      <c r="H142" s="400">
        <f t="shared" si="5"/>
        <v>0</v>
      </c>
      <c r="I142" s="341"/>
    </row>
    <row r="143" spans="1:9" x14ac:dyDescent="0.2">
      <c r="A143" s="383" t="str">
        <f>pagam.Num</f>
        <v/>
      </c>
      <c r="B143" s="384" t="str">
        <f>Mostra.Data</f>
        <v/>
      </c>
      <c r="C143" s="399" t="str">
        <f t="shared" si="6"/>
        <v/>
      </c>
      <c r="D143" s="399" t="str">
        <f>Interesse</f>
        <v/>
      </c>
      <c r="E143" s="399" t="str">
        <f>Capitale</f>
        <v/>
      </c>
      <c r="F143" s="399" t="str">
        <f t="shared" si="7"/>
        <v/>
      </c>
      <c r="G143" s="399" t="str">
        <f t="shared" si="8"/>
        <v/>
      </c>
      <c r="H143" s="400">
        <f t="shared" si="5"/>
        <v>0</v>
      </c>
      <c r="I143" s="341"/>
    </row>
    <row r="144" spans="1:9" x14ac:dyDescent="0.2">
      <c r="A144" s="383" t="str">
        <f>pagam.Num</f>
        <v/>
      </c>
      <c r="B144" s="384" t="str">
        <f>Mostra.Data</f>
        <v/>
      </c>
      <c r="C144" s="399" t="str">
        <f t="shared" si="6"/>
        <v/>
      </c>
      <c r="D144" s="399" t="str">
        <f>Interesse</f>
        <v/>
      </c>
      <c r="E144" s="399" t="str">
        <f>Capitale</f>
        <v/>
      </c>
      <c r="F144" s="399" t="str">
        <f t="shared" si="7"/>
        <v/>
      </c>
      <c r="G144" s="399" t="str">
        <f t="shared" si="8"/>
        <v/>
      </c>
      <c r="H144" s="400">
        <f t="shared" si="5"/>
        <v>0</v>
      </c>
      <c r="I144" s="341"/>
    </row>
    <row r="145" spans="1:9" x14ac:dyDescent="0.2">
      <c r="A145" s="383" t="str">
        <f>pagam.Num</f>
        <v/>
      </c>
      <c r="B145" s="384" t="str">
        <f>Mostra.Data</f>
        <v/>
      </c>
      <c r="C145" s="399" t="str">
        <f t="shared" si="6"/>
        <v/>
      </c>
      <c r="D145" s="399" t="str">
        <f>Interesse</f>
        <v/>
      </c>
      <c r="E145" s="399" t="str">
        <f>Capitale</f>
        <v/>
      </c>
      <c r="F145" s="399" t="str">
        <f t="shared" si="7"/>
        <v/>
      </c>
      <c r="G145" s="399" t="str">
        <f t="shared" si="8"/>
        <v/>
      </c>
      <c r="H145" s="400">
        <f t="shared" si="5"/>
        <v>0</v>
      </c>
      <c r="I145" s="341"/>
    </row>
    <row r="146" spans="1:9" x14ac:dyDescent="0.2">
      <c r="A146" s="383" t="str">
        <f>pagam.Num</f>
        <v/>
      </c>
      <c r="B146" s="384" t="str">
        <f>Mostra.Data</f>
        <v/>
      </c>
      <c r="C146" s="399" t="str">
        <f t="shared" si="6"/>
        <v/>
      </c>
      <c r="D146" s="399" t="str">
        <f>Interesse</f>
        <v/>
      </c>
      <c r="E146" s="399" t="str">
        <f>Capitale</f>
        <v/>
      </c>
      <c r="F146" s="399" t="str">
        <f t="shared" si="7"/>
        <v/>
      </c>
      <c r="G146" s="399" t="str">
        <f t="shared" si="8"/>
        <v/>
      </c>
      <c r="H146" s="400">
        <f t="shared" si="5"/>
        <v>0</v>
      </c>
      <c r="I146" s="341"/>
    </row>
    <row r="147" spans="1:9" x14ac:dyDescent="0.2">
      <c r="A147" s="383" t="str">
        <f>pagam.Num</f>
        <v/>
      </c>
      <c r="B147" s="384" t="str">
        <f>Mostra.Data</f>
        <v/>
      </c>
      <c r="C147" s="399" t="str">
        <f t="shared" si="6"/>
        <v/>
      </c>
      <c r="D147" s="399" t="str">
        <f>Interesse</f>
        <v/>
      </c>
      <c r="E147" s="399" t="str">
        <f>Capitale</f>
        <v/>
      </c>
      <c r="F147" s="399" t="str">
        <f t="shared" si="7"/>
        <v/>
      </c>
      <c r="G147" s="399" t="str">
        <f t="shared" si="8"/>
        <v/>
      </c>
      <c r="H147" s="400">
        <f t="shared" si="5"/>
        <v>0</v>
      </c>
      <c r="I147" s="341"/>
    </row>
    <row r="148" spans="1:9" x14ac:dyDescent="0.2">
      <c r="A148" s="383" t="str">
        <f>pagam.Num</f>
        <v/>
      </c>
      <c r="B148" s="384" t="str">
        <f>Mostra.Data</f>
        <v/>
      </c>
      <c r="C148" s="399" t="str">
        <f t="shared" si="6"/>
        <v/>
      </c>
      <c r="D148" s="399" t="str">
        <f>Interesse</f>
        <v/>
      </c>
      <c r="E148" s="399" t="str">
        <f>Capitale</f>
        <v/>
      </c>
      <c r="F148" s="399" t="str">
        <f t="shared" si="7"/>
        <v/>
      </c>
      <c r="G148" s="399" t="str">
        <f t="shared" si="8"/>
        <v/>
      </c>
      <c r="H148" s="400">
        <f t="shared" si="5"/>
        <v>0</v>
      </c>
      <c r="I148" s="341"/>
    </row>
    <row r="149" spans="1:9" x14ac:dyDescent="0.2">
      <c r="A149" s="383" t="str">
        <f>pagam.Num</f>
        <v/>
      </c>
      <c r="B149" s="384" t="str">
        <f>Mostra.Data</f>
        <v/>
      </c>
      <c r="C149" s="399" t="str">
        <f t="shared" si="6"/>
        <v/>
      </c>
      <c r="D149" s="399" t="str">
        <f>Interesse</f>
        <v/>
      </c>
      <c r="E149" s="399" t="str">
        <f>Capitale</f>
        <v/>
      </c>
      <c r="F149" s="399" t="str">
        <f t="shared" si="7"/>
        <v/>
      </c>
      <c r="G149" s="399" t="str">
        <f t="shared" si="8"/>
        <v/>
      </c>
      <c r="H149" s="400">
        <f t="shared" si="5"/>
        <v>0</v>
      </c>
      <c r="I149" s="341"/>
    </row>
    <row r="150" spans="1:9" x14ac:dyDescent="0.2">
      <c r="A150" s="383" t="str">
        <f>pagam.Num</f>
        <v/>
      </c>
      <c r="B150" s="384" t="str">
        <f>Mostra.Data</f>
        <v/>
      </c>
      <c r="C150" s="399" t="str">
        <f t="shared" si="6"/>
        <v/>
      </c>
      <c r="D150" s="399" t="str">
        <f>Interesse</f>
        <v/>
      </c>
      <c r="E150" s="399" t="str">
        <f>Capitale</f>
        <v/>
      </c>
      <c r="F150" s="399" t="str">
        <f t="shared" si="7"/>
        <v/>
      </c>
      <c r="G150" s="399" t="str">
        <f t="shared" si="8"/>
        <v/>
      </c>
      <c r="H150" s="400">
        <f t="shared" si="5"/>
        <v>0</v>
      </c>
      <c r="I150" s="341"/>
    </row>
    <row r="151" spans="1:9" x14ac:dyDescent="0.2">
      <c r="A151" s="383" t="str">
        <f>pagam.Num</f>
        <v/>
      </c>
      <c r="B151" s="384" t="str">
        <f>Mostra.Data</f>
        <v/>
      </c>
      <c r="C151" s="399" t="str">
        <f t="shared" si="6"/>
        <v/>
      </c>
      <c r="D151" s="399" t="str">
        <f>Interesse</f>
        <v/>
      </c>
      <c r="E151" s="399" t="str">
        <f>Capitale</f>
        <v/>
      </c>
      <c r="F151" s="399" t="str">
        <f t="shared" si="7"/>
        <v/>
      </c>
      <c r="G151" s="399" t="str">
        <f t="shared" si="8"/>
        <v/>
      </c>
      <c r="H151" s="400">
        <f t="shared" si="5"/>
        <v>0</v>
      </c>
      <c r="I151" s="341"/>
    </row>
    <row r="152" spans="1:9" x14ac:dyDescent="0.2">
      <c r="A152" s="383" t="str">
        <f>pagam.Num</f>
        <v/>
      </c>
      <c r="B152" s="384" t="str">
        <f>Mostra.Data</f>
        <v/>
      </c>
      <c r="C152" s="399" t="str">
        <f t="shared" si="6"/>
        <v/>
      </c>
      <c r="D152" s="399" t="str">
        <f>Interesse</f>
        <v/>
      </c>
      <c r="E152" s="399" t="str">
        <f>Capitale</f>
        <v/>
      </c>
      <c r="F152" s="399" t="str">
        <f t="shared" si="7"/>
        <v/>
      </c>
      <c r="G152" s="399" t="str">
        <f t="shared" si="8"/>
        <v/>
      </c>
      <c r="H152" s="400">
        <f t="shared" si="5"/>
        <v>0</v>
      </c>
      <c r="I152" s="341"/>
    </row>
    <row r="153" spans="1:9" x14ac:dyDescent="0.2">
      <c r="A153" s="383" t="str">
        <f>pagam.Num</f>
        <v/>
      </c>
      <c r="B153" s="384" t="str">
        <f>Mostra.Data</f>
        <v/>
      </c>
      <c r="C153" s="399" t="str">
        <f t="shared" si="6"/>
        <v/>
      </c>
      <c r="D153" s="399" t="str">
        <f>Interesse</f>
        <v/>
      </c>
      <c r="E153" s="399" t="str">
        <f>Capitale</f>
        <v/>
      </c>
      <c r="F153" s="399" t="str">
        <f t="shared" si="7"/>
        <v/>
      </c>
      <c r="G153" s="399" t="str">
        <f t="shared" si="8"/>
        <v/>
      </c>
      <c r="H153" s="400">
        <f t="shared" ref="H153:H216" si="9">IFERROR((H152+E153),0)</f>
        <v>0</v>
      </c>
      <c r="I153" s="341"/>
    </row>
    <row r="154" spans="1:9" x14ac:dyDescent="0.2">
      <c r="A154" s="383" t="str">
        <f>pagam.Num</f>
        <v/>
      </c>
      <c r="B154" s="384" t="str">
        <f>Mostra.Data</f>
        <v/>
      </c>
      <c r="C154" s="399" t="str">
        <f t="shared" ref="C154:C217" si="10">Bil.Iniz</f>
        <v/>
      </c>
      <c r="D154" s="399" t="str">
        <f>Interesse</f>
        <v/>
      </c>
      <c r="E154" s="399" t="str">
        <f>Capitale</f>
        <v/>
      </c>
      <c r="F154" s="399" t="str">
        <f t="shared" ref="F154:F217" si="11">Bilancio.finale</f>
        <v/>
      </c>
      <c r="G154" s="399" t="str">
        <f t="shared" ref="G154:G217" si="12">Interesse.Comp</f>
        <v/>
      </c>
      <c r="H154" s="400">
        <f t="shared" si="9"/>
        <v>0</v>
      </c>
      <c r="I154" s="341"/>
    </row>
    <row r="155" spans="1:9" x14ac:dyDescent="0.2">
      <c r="A155" s="383" t="str">
        <f>pagam.Num</f>
        <v/>
      </c>
      <c r="B155" s="384" t="str">
        <f>Mostra.Data</f>
        <v/>
      </c>
      <c r="C155" s="399" t="str">
        <f t="shared" si="10"/>
        <v/>
      </c>
      <c r="D155" s="399" t="str">
        <f>Interesse</f>
        <v/>
      </c>
      <c r="E155" s="399" t="str">
        <f>Capitale</f>
        <v/>
      </c>
      <c r="F155" s="399" t="str">
        <f t="shared" si="11"/>
        <v/>
      </c>
      <c r="G155" s="399" t="str">
        <f t="shared" si="12"/>
        <v/>
      </c>
      <c r="H155" s="400">
        <f t="shared" si="9"/>
        <v>0</v>
      </c>
      <c r="I155" s="341"/>
    </row>
    <row r="156" spans="1:9" x14ac:dyDescent="0.2">
      <c r="A156" s="383" t="str">
        <f>pagam.Num</f>
        <v/>
      </c>
      <c r="B156" s="384" t="str">
        <f>Mostra.Data</f>
        <v/>
      </c>
      <c r="C156" s="399" t="str">
        <f t="shared" si="10"/>
        <v/>
      </c>
      <c r="D156" s="399" t="str">
        <f>Interesse</f>
        <v/>
      </c>
      <c r="E156" s="399" t="str">
        <f>Capitale</f>
        <v/>
      </c>
      <c r="F156" s="399" t="str">
        <f t="shared" si="11"/>
        <v/>
      </c>
      <c r="G156" s="399" t="str">
        <f t="shared" si="12"/>
        <v/>
      </c>
      <c r="H156" s="400">
        <f t="shared" si="9"/>
        <v>0</v>
      </c>
      <c r="I156" s="341"/>
    </row>
    <row r="157" spans="1:9" x14ac:dyDescent="0.2">
      <c r="A157" s="383" t="str">
        <f>pagam.Num</f>
        <v/>
      </c>
      <c r="B157" s="384" t="str">
        <f>Mostra.Data</f>
        <v/>
      </c>
      <c r="C157" s="399" t="str">
        <f t="shared" si="10"/>
        <v/>
      </c>
      <c r="D157" s="399" t="str">
        <f>Interesse</f>
        <v/>
      </c>
      <c r="E157" s="399" t="str">
        <f>Capitale</f>
        <v/>
      </c>
      <c r="F157" s="399" t="str">
        <f t="shared" si="11"/>
        <v/>
      </c>
      <c r="G157" s="399" t="str">
        <f t="shared" si="12"/>
        <v/>
      </c>
      <c r="H157" s="400">
        <f t="shared" si="9"/>
        <v>0</v>
      </c>
      <c r="I157" s="341"/>
    </row>
    <row r="158" spans="1:9" x14ac:dyDescent="0.2">
      <c r="A158" s="383" t="str">
        <f>pagam.Num</f>
        <v/>
      </c>
      <c r="B158" s="384" t="str">
        <f>Mostra.Data</f>
        <v/>
      </c>
      <c r="C158" s="399" t="str">
        <f t="shared" si="10"/>
        <v/>
      </c>
      <c r="D158" s="399" t="str">
        <f>Interesse</f>
        <v/>
      </c>
      <c r="E158" s="399" t="str">
        <f>Capitale</f>
        <v/>
      </c>
      <c r="F158" s="399" t="str">
        <f t="shared" si="11"/>
        <v/>
      </c>
      <c r="G158" s="399" t="str">
        <f t="shared" si="12"/>
        <v/>
      </c>
      <c r="H158" s="400">
        <f t="shared" si="9"/>
        <v>0</v>
      </c>
      <c r="I158" s="341"/>
    </row>
    <row r="159" spans="1:9" x14ac:dyDescent="0.2">
      <c r="A159" s="383" t="str">
        <f>pagam.Num</f>
        <v/>
      </c>
      <c r="B159" s="384" t="str">
        <f>Mostra.Data</f>
        <v/>
      </c>
      <c r="C159" s="399" t="str">
        <f t="shared" si="10"/>
        <v/>
      </c>
      <c r="D159" s="399" t="str">
        <f>Interesse</f>
        <v/>
      </c>
      <c r="E159" s="399" t="str">
        <f>Capitale</f>
        <v/>
      </c>
      <c r="F159" s="399" t="str">
        <f t="shared" si="11"/>
        <v/>
      </c>
      <c r="G159" s="399" t="str">
        <f t="shared" si="12"/>
        <v/>
      </c>
      <c r="H159" s="400">
        <f t="shared" si="9"/>
        <v>0</v>
      </c>
      <c r="I159" s="341"/>
    </row>
    <row r="160" spans="1:9" x14ac:dyDescent="0.2">
      <c r="A160" s="383" t="str">
        <f>pagam.Num</f>
        <v/>
      </c>
      <c r="B160" s="384" t="str">
        <f>Mostra.Data</f>
        <v/>
      </c>
      <c r="C160" s="399" t="str">
        <f t="shared" si="10"/>
        <v/>
      </c>
      <c r="D160" s="399" t="str">
        <f>Interesse</f>
        <v/>
      </c>
      <c r="E160" s="399" t="str">
        <f>Capitale</f>
        <v/>
      </c>
      <c r="F160" s="399" t="str">
        <f t="shared" si="11"/>
        <v/>
      </c>
      <c r="G160" s="399" t="str">
        <f t="shared" si="12"/>
        <v/>
      </c>
      <c r="H160" s="400">
        <f t="shared" si="9"/>
        <v>0</v>
      </c>
      <c r="I160" s="341"/>
    </row>
    <row r="161" spans="1:9" x14ac:dyDescent="0.2">
      <c r="A161" s="383" t="str">
        <f>pagam.Num</f>
        <v/>
      </c>
      <c r="B161" s="384" t="str">
        <f>Mostra.Data</f>
        <v/>
      </c>
      <c r="C161" s="399" t="str">
        <f t="shared" si="10"/>
        <v/>
      </c>
      <c r="D161" s="399" t="str">
        <f>Interesse</f>
        <v/>
      </c>
      <c r="E161" s="399" t="str">
        <f>Capitale</f>
        <v/>
      </c>
      <c r="F161" s="399" t="str">
        <f t="shared" si="11"/>
        <v/>
      </c>
      <c r="G161" s="399" t="str">
        <f t="shared" si="12"/>
        <v/>
      </c>
      <c r="H161" s="400">
        <f t="shared" si="9"/>
        <v>0</v>
      </c>
      <c r="I161" s="341"/>
    </row>
    <row r="162" spans="1:9" x14ac:dyDescent="0.2">
      <c r="A162" s="383" t="str">
        <f>pagam.Num</f>
        <v/>
      </c>
      <c r="B162" s="384" t="str">
        <f>Mostra.Data</f>
        <v/>
      </c>
      <c r="C162" s="399" t="str">
        <f t="shared" si="10"/>
        <v/>
      </c>
      <c r="D162" s="399" t="str">
        <f>Interesse</f>
        <v/>
      </c>
      <c r="E162" s="399" t="str">
        <f>Capitale</f>
        <v/>
      </c>
      <c r="F162" s="399" t="str">
        <f t="shared" si="11"/>
        <v/>
      </c>
      <c r="G162" s="399" t="str">
        <f t="shared" si="12"/>
        <v/>
      </c>
      <c r="H162" s="400">
        <f t="shared" si="9"/>
        <v>0</v>
      </c>
      <c r="I162" s="341"/>
    </row>
    <row r="163" spans="1:9" x14ac:dyDescent="0.2">
      <c r="A163" s="383" t="str">
        <f>pagam.Num</f>
        <v/>
      </c>
      <c r="B163" s="384" t="str">
        <f>Mostra.Data</f>
        <v/>
      </c>
      <c r="C163" s="399" t="str">
        <f t="shared" si="10"/>
        <v/>
      </c>
      <c r="D163" s="399" t="str">
        <f>Interesse</f>
        <v/>
      </c>
      <c r="E163" s="399" t="str">
        <f>Capitale</f>
        <v/>
      </c>
      <c r="F163" s="399" t="str">
        <f t="shared" si="11"/>
        <v/>
      </c>
      <c r="G163" s="399" t="str">
        <f t="shared" si="12"/>
        <v/>
      </c>
      <c r="H163" s="400">
        <f t="shared" si="9"/>
        <v>0</v>
      </c>
      <c r="I163" s="341"/>
    </row>
    <row r="164" spans="1:9" x14ac:dyDescent="0.2">
      <c r="A164" s="383" t="str">
        <f>pagam.Num</f>
        <v/>
      </c>
      <c r="B164" s="384" t="str">
        <f>Mostra.Data</f>
        <v/>
      </c>
      <c r="C164" s="399" t="str">
        <f t="shared" si="10"/>
        <v/>
      </c>
      <c r="D164" s="399" t="str">
        <f>Interesse</f>
        <v/>
      </c>
      <c r="E164" s="399" t="str">
        <f>Capitale</f>
        <v/>
      </c>
      <c r="F164" s="399" t="str">
        <f t="shared" si="11"/>
        <v/>
      </c>
      <c r="G164" s="399" t="str">
        <f t="shared" si="12"/>
        <v/>
      </c>
      <c r="H164" s="400">
        <f t="shared" si="9"/>
        <v>0</v>
      </c>
      <c r="I164" s="341"/>
    </row>
    <row r="165" spans="1:9" x14ac:dyDescent="0.2">
      <c r="A165" s="383" t="str">
        <f>pagam.Num</f>
        <v/>
      </c>
      <c r="B165" s="384" t="str">
        <f>Mostra.Data</f>
        <v/>
      </c>
      <c r="C165" s="399" t="str">
        <f t="shared" si="10"/>
        <v/>
      </c>
      <c r="D165" s="399" t="str">
        <f>Interesse</f>
        <v/>
      </c>
      <c r="E165" s="399" t="str">
        <f>Capitale</f>
        <v/>
      </c>
      <c r="F165" s="399" t="str">
        <f t="shared" si="11"/>
        <v/>
      </c>
      <c r="G165" s="399" t="str">
        <f t="shared" si="12"/>
        <v/>
      </c>
      <c r="H165" s="400">
        <f t="shared" si="9"/>
        <v>0</v>
      </c>
      <c r="I165" s="341"/>
    </row>
    <row r="166" spans="1:9" x14ac:dyDescent="0.2">
      <c r="A166" s="383" t="str">
        <f>pagam.Num</f>
        <v/>
      </c>
      <c r="B166" s="384" t="str">
        <f>Mostra.Data</f>
        <v/>
      </c>
      <c r="C166" s="399" t="str">
        <f t="shared" si="10"/>
        <v/>
      </c>
      <c r="D166" s="399" t="str">
        <f>Interesse</f>
        <v/>
      </c>
      <c r="E166" s="399" t="str">
        <f>Capitale</f>
        <v/>
      </c>
      <c r="F166" s="399" t="str">
        <f t="shared" si="11"/>
        <v/>
      </c>
      <c r="G166" s="399" t="str">
        <f t="shared" si="12"/>
        <v/>
      </c>
      <c r="H166" s="400">
        <f t="shared" si="9"/>
        <v>0</v>
      </c>
      <c r="I166" s="341"/>
    </row>
    <row r="167" spans="1:9" x14ac:dyDescent="0.2">
      <c r="A167" s="383" t="str">
        <f>pagam.Num</f>
        <v/>
      </c>
      <c r="B167" s="384" t="str">
        <f>Mostra.Data</f>
        <v/>
      </c>
      <c r="C167" s="399" t="str">
        <f t="shared" si="10"/>
        <v/>
      </c>
      <c r="D167" s="399" t="str">
        <f>Interesse</f>
        <v/>
      </c>
      <c r="E167" s="399" t="str">
        <f>Capitale</f>
        <v/>
      </c>
      <c r="F167" s="399" t="str">
        <f t="shared" si="11"/>
        <v/>
      </c>
      <c r="G167" s="399" t="str">
        <f t="shared" si="12"/>
        <v/>
      </c>
      <c r="H167" s="400">
        <f t="shared" si="9"/>
        <v>0</v>
      </c>
      <c r="I167" s="341"/>
    </row>
    <row r="168" spans="1:9" x14ac:dyDescent="0.2">
      <c r="A168" s="383" t="str">
        <f>pagam.Num</f>
        <v/>
      </c>
      <c r="B168" s="384" t="str">
        <f>Mostra.Data</f>
        <v/>
      </c>
      <c r="C168" s="399" t="str">
        <f t="shared" si="10"/>
        <v/>
      </c>
      <c r="D168" s="399" t="str">
        <f>Interesse</f>
        <v/>
      </c>
      <c r="E168" s="399" t="str">
        <f>Capitale</f>
        <v/>
      </c>
      <c r="F168" s="399" t="str">
        <f t="shared" si="11"/>
        <v/>
      </c>
      <c r="G168" s="399" t="str">
        <f t="shared" si="12"/>
        <v/>
      </c>
      <c r="H168" s="400">
        <f t="shared" si="9"/>
        <v>0</v>
      </c>
      <c r="I168" s="341"/>
    </row>
    <row r="169" spans="1:9" x14ac:dyDescent="0.2">
      <c r="A169" s="383" t="str">
        <f>pagam.Num</f>
        <v/>
      </c>
      <c r="B169" s="384" t="str">
        <f>Mostra.Data</f>
        <v/>
      </c>
      <c r="C169" s="399" t="str">
        <f t="shared" si="10"/>
        <v/>
      </c>
      <c r="D169" s="399" t="str">
        <f>Interesse</f>
        <v/>
      </c>
      <c r="E169" s="399" t="str">
        <f>Capitale</f>
        <v/>
      </c>
      <c r="F169" s="399" t="str">
        <f t="shared" si="11"/>
        <v/>
      </c>
      <c r="G169" s="399" t="str">
        <f t="shared" si="12"/>
        <v/>
      </c>
      <c r="H169" s="400">
        <f t="shared" si="9"/>
        <v>0</v>
      </c>
      <c r="I169" s="341"/>
    </row>
    <row r="170" spans="1:9" x14ac:dyDescent="0.2">
      <c r="A170" s="383" t="str">
        <f>pagam.Num</f>
        <v/>
      </c>
      <c r="B170" s="384" t="str">
        <f>Mostra.Data</f>
        <v/>
      </c>
      <c r="C170" s="399" t="str">
        <f t="shared" si="10"/>
        <v/>
      </c>
      <c r="D170" s="399" t="str">
        <f>Interesse</f>
        <v/>
      </c>
      <c r="E170" s="399" t="str">
        <f>Capitale</f>
        <v/>
      </c>
      <c r="F170" s="399" t="str">
        <f t="shared" si="11"/>
        <v/>
      </c>
      <c r="G170" s="399" t="str">
        <f t="shared" si="12"/>
        <v/>
      </c>
      <c r="H170" s="400">
        <f t="shared" si="9"/>
        <v>0</v>
      </c>
      <c r="I170" s="341"/>
    </row>
    <row r="171" spans="1:9" x14ac:dyDescent="0.2">
      <c r="A171" s="383" t="str">
        <f>pagam.Num</f>
        <v/>
      </c>
      <c r="B171" s="384" t="str">
        <f>Mostra.Data</f>
        <v/>
      </c>
      <c r="C171" s="399" t="str">
        <f t="shared" si="10"/>
        <v/>
      </c>
      <c r="D171" s="399" t="str">
        <f>Interesse</f>
        <v/>
      </c>
      <c r="E171" s="399" t="str">
        <f>Capitale</f>
        <v/>
      </c>
      <c r="F171" s="399" t="str">
        <f t="shared" si="11"/>
        <v/>
      </c>
      <c r="G171" s="399" t="str">
        <f t="shared" si="12"/>
        <v/>
      </c>
      <c r="H171" s="400">
        <f t="shared" si="9"/>
        <v>0</v>
      </c>
      <c r="I171" s="341"/>
    </row>
    <row r="172" spans="1:9" x14ac:dyDescent="0.2">
      <c r="A172" s="383" t="str">
        <f>pagam.Num</f>
        <v/>
      </c>
      <c r="B172" s="384" t="str">
        <f>Mostra.Data</f>
        <v/>
      </c>
      <c r="C172" s="399" t="str">
        <f t="shared" si="10"/>
        <v/>
      </c>
      <c r="D172" s="399" t="str">
        <f>Interesse</f>
        <v/>
      </c>
      <c r="E172" s="399" t="str">
        <f>Capitale</f>
        <v/>
      </c>
      <c r="F172" s="399" t="str">
        <f t="shared" si="11"/>
        <v/>
      </c>
      <c r="G172" s="399" t="str">
        <f t="shared" si="12"/>
        <v/>
      </c>
      <c r="H172" s="400">
        <f t="shared" si="9"/>
        <v>0</v>
      </c>
      <c r="I172" s="341"/>
    </row>
    <row r="173" spans="1:9" x14ac:dyDescent="0.2">
      <c r="A173" s="383" t="str">
        <f>pagam.Num</f>
        <v/>
      </c>
      <c r="B173" s="384" t="str">
        <f>Mostra.Data</f>
        <v/>
      </c>
      <c r="C173" s="399" t="str">
        <f t="shared" si="10"/>
        <v/>
      </c>
      <c r="D173" s="399" t="str">
        <f>Interesse</f>
        <v/>
      </c>
      <c r="E173" s="399" t="str">
        <f>Capitale</f>
        <v/>
      </c>
      <c r="F173" s="399" t="str">
        <f t="shared" si="11"/>
        <v/>
      </c>
      <c r="G173" s="399" t="str">
        <f t="shared" si="12"/>
        <v/>
      </c>
      <c r="H173" s="400">
        <f t="shared" si="9"/>
        <v>0</v>
      </c>
      <c r="I173" s="341"/>
    </row>
    <row r="174" spans="1:9" x14ac:dyDescent="0.2">
      <c r="A174" s="383" t="str">
        <f>pagam.Num</f>
        <v/>
      </c>
      <c r="B174" s="384" t="str">
        <f>Mostra.Data</f>
        <v/>
      </c>
      <c r="C174" s="399" t="str">
        <f t="shared" si="10"/>
        <v/>
      </c>
      <c r="D174" s="399" t="str">
        <f>Interesse</f>
        <v/>
      </c>
      <c r="E174" s="399" t="str">
        <f>Capitale</f>
        <v/>
      </c>
      <c r="F174" s="399" t="str">
        <f t="shared" si="11"/>
        <v/>
      </c>
      <c r="G174" s="399" t="str">
        <f t="shared" si="12"/>
        <v/>
      </c>
      <c r="H174" s="400">
        <f t="shared" si="9"/>
        <v>0</v>
      </c>
      <c r="I174" s="341"/>
    </row>
    <row r="175" spans="1:9" x14ac:dyDescent="0.2">
      <c r="A175" s="383" t="str">
        <f>pagam.Num</f>
        <v/>
      </c>
      <c r="B175" s="384" t="str">
        <f>Mostra.Data</f>
        <v/>
      </c>
      <c r="C175" s="399" t="str">
        <f t="shared" si="10"/>
        <v/>
      </c>
      <c r="D175" s="399" t="str">
        <f>Interesse</f>
        <v/>
      </c>
      <c r="E175" s="399" t="str">
        <f>Capitale</f>
        <v/>
      </c>
      <c r="F175" s="399" t="str">
        <f t="shared" si="11"/>
        <v/>
      </c>
      <c r="G175" s="399" t="str">
        <f t="shared" si="12"/>
        <v/>
      </c>
      <c r="H175" s="400">
        <f t="shared" si="9"/>
        <v>0</v>
      </c>
      <c r="I175" s="341"/>
    </row>
    <row r="176" spans="1:9" x14ac:dyDescent="0.2">
      <c r="A176" s="383" t="str">
        <f>pagam.Num</f>
        <v/>
      </c>
      <c r="B176" s="384" t="str">
        <f>Mostra.Data</f>
        <v/>
      </c>
      <c r="C176" s="399" t="str">
        <f t="shared" si="10"/>
        <v/>
      </c>
      <c r="D176" s="399" t="str">
        <f>Interesse</f>
        <v/>
      </c>
      <c r="E176" s="399" t="str">
        <f>Capitale</f>
        <v/>
      </c>
      <c r="F176" s="399" t="str">
        <f t="shared" si="11"/>
        <v/>
      </c>
      <c r="G176" s="399" t="str">
        <f t="shared" si="12"/>
        <v/>
      </c>
      <c r="H176" s="400">
        <f t="shared" si="9"/>
        <v>0</v>
      </c>
      <c r="I176" s="341"/>
    </row>
    <row r="177" spans="1:9" x14ac:dyDescent="0.2">
      <c r="A177" s="383" t="str">
        <f>pagam.Num</f>
        <v/>
      </c>
      <c r="B177" s="384" t="str">
        <f>Mostra.Data</f>
        <v/>
      </c>
      <c r="C177" s="399" t="str">
        <f t="shared" si="10"/>
        <v/>
      </c>
      <c r="D177" s="399" t="str">
        <f>Interesse</f>
        <v/>
      </c>
      <c r="E177" s="399" t="str">
        <f>Capitale</f>
        <v/>
      </c>
      <c r="F177" s="399" t="str">
        <f t="shared" si="11"/>
        <v/>
      </c>
      <c r="G177" s="399" t="str">
        <f t="shared" si="12"/>
        <v/>
      </c>
      <c r="H177" s="400">
        <f t="shared" si="9"/>
        <v>0</v>
      </c>
      <c r="I177" s="341"/>
    </row>
    <row r="178" spans="1:9" x14ac:dyDescent="0.2">
      <c r="A178" s="383" t="str">
        <f>pagam.Num</f>
        <v/>
      </c>
      <c r="B178" s="384" t="str">
        <f>Mostra.Data</f>
        <v/>
      </c>
      <c r="C178" s="399" t="str">
        <f t="shared" si="10"/>
        <v/>
      </c>
      <c r="D178" s="399" t="str">
        <f>Interesse</f>
        <v/>
      </c>
      <c r="E178" s="399" t="str">
        <f>Capitale</f>
        <v/>
      </c>
      <c r="F178" s="399" t="str">
        <f t="shared" si="11"/>
        <v/>
      </c>
      <c r="G178" s="399" t="str">
        <f t="shared" si="12"/>
        <v/>
      </c>
      <c r="H178" s="400">
        <f t="shared" si="9"/>
        <v>0</v>
      </c>
      <c r="I178" s="341"/>
    </row>
    <row r="179" spans="1:9" x14ac:dyDescent="0.2">
      <c r="A179" s="383" t="str">
        <f>pagam.Num</f>
        <v/>
      </c>
      <c r="B179" s="384" t="str">
        <f>Mostra.Data</f>
        <v/>
      </c>
      <c r="C179" s="399" t="str">
        <f t="shared" si="10"/>
        <v/>
      </c>
      <c r="D179" s="399" t="str">
        <f>Interesse</f>
        <v/>
      </c>
      <c r="E179" s="399" t="str">
        <f>Capitale</f>
        <v/>
      </c>
      <c r="F179" s="399" t="str">
        <f t="shared" si="11"/>
        <v/>
      </c>
      <c r="G179" s="399" t="str">
        <f t="shared" si="12"/>
        <v/>
      </c>
      <c r="H179" s="400">
        <f t="shared" si="9"/>
        <v>0</v>
      </c>
      <c r="I179" s="341"/>
    </row>
    <row r="180" spans="1:9" x14ac:dyDescent="0.2">
      <c r="A180" s="383" t="str">
        <f>pagam.Num</f>
        <v/>
      </c>
      <c r="B180" s="384" t="str">
        <f>Mostra.Data</f>
        <v/>
      </c>
      <c r="C180" s="399" t="str">
        <f t="shared" si="10"/>
        <v/>
      </c>
      <c r="D180" s="399" t="str">
        <f>Interesse</f>
        <v/>
      </c>
      <c r="E180" s="399" t="str">
        <f>Capitale</f>
        <v/>
      </c>
      <c r="F180" s="399" t="str">
        <f t="shared" si="11"/>
        <v/>
      </c>
      <c r="G180" s="399" t="str">
        <f t="shared" si="12"/>
        <v/>
      </c>
      <c r="H180" s="400">
        <f t="shared" si="9"/>
        <v>0</v>
      </c>
      <c r="I180" s="341"/>
    </row>
    <row r="181" spans="1:9" x14ac:dyDescent="0.2">
      <c r="A181" s="383" t="str">
        <f>pagam.Num</f>
        <v/>
      </c>
      <c r="B181" s="384" t="str">
        <f>Mostra.Data</f>
        <v/>
      </c>
      <c r="C181" s="399" t="str">
        <f t="shared" si="10"/>
        <v/>
      </c>
      <c r="D181" s="399" t="str">
        <f>Interesse</f>
        <v/>
      </c>
      <c r="E181" s="399" t="str">
        <f>Capitale</f>
        <v/>
      </c>
      <c r="F181" s="399" t="str">
        <f t="shared" si="11"/>
        <v/>
      </c>
      <c r="G181" s="399" t="str">
        <f t="shared" si="12"/>
        <v/>
      </c>
      <c r="H181" s="400">
        <f t="shared" si="9"/>
        <v>0</v>
      </c>
      <c r="I181" s="341"/>
    </row>
    <row r="182" spans="1:9" x14ac:dyDescent="0.2">
      <c r="A182" s="383" t="str">
        <f>pagam.Num</f>
        <v/>
      </c>
      <c r="B182" s="384" t="str">
        <f>Mostra.Data</f>
        <v/>
      </c>
      <c r="C182" s="399" t="str">
        <f t="shared" si="10"/>
        <v/>
      </c>
      <c r="D182" s="399" t="str">
        <f>Interesse</f>
        <v/>
      </c>
      <c r="E182" s="399" t="str">
        <f>Capitale</f>
        <v/>
      </c>
      <c r="F182" s="399" t="str">
        <f t="shared" si="11"/>
        <v/>
      </c>
      <c r="G182" s="399" t="str">
        <f t="shared" si="12"/>
        <v/>
      </c>
      <c r="H182" s="400">
        <f t="shared" si="9"/>
        <v>0</v>
      </c>
      <c r="I182" s="341"/>
    </row>
    <row r="183" spans="1:9" x14ac:dyDescent="0.2">
      <c r="A183" s="383" t="str">
        <f>pagam.Num</f>
        <v/>
      </c>
      <c r="B183" s="384" t="str">
        <f>Mostra.Data</f>
        <v/>
      </c>
      <c r="C183" s="399" t="str">
        <f t="shared" si="10"/>
        <v/>
      </c>
      <c r="D183" s="399" t="str">
        <f>Interesse</f>
        <v/>
      </c>
      <c r="E183" s="399" t="str">
        <f>Capitale</f>
        <v/>
      </c>
      <c r="F183" s="399" t="str">
        <f t="shared" si="11"/>
        <v/>
      </c>
      <c r="G183" s="399" t="str">
        <f t="shared" si="12"/>
        <v/>
      </c>
      <c r="H183" s="400">
        <f t="shared" si="9"/>
        <v>0</v>
      </c>
      <c r="I183" s="341"/>
    </row>
    <row r="184" spans="1:9" x14ac:dyDescent="0.2">
      <c r="A184" s="383" t="str">
        <f>pagam.Num</f>
        <v/>
      </c>
      <c r="B184" s="384" t="str">
        <f>Mostra.Data</f>
        <v/>
      </c>
      <c r="C184" s="399" t="str">
        <f t="shared" si="10"/>
        <v/>
      </c>
      <c r="D184" s="399" t="str">
        <f>Interesse</f>
        <v/>
      </c>
      <c r="E184" s="399" t="str">
        <f>Capitale</f>
        <v/>
      </c>
      <c r="F184" s="399" t="str">
        <f t="shared" si="11"/>
        <v/>
      </c>
      <c r="G184" s="399" t="str">
        <f t="shared" si="12"/>
        <v/>
      </c>
      <c r="H184" s="400">
        <f t="shared" si="9"/>
        <v>0</v>
      </c>
      <c r="I184" s="341"/>
    </row>
    <row r="185" spans="1:9" x14ac:dyDescent="0.2">
      <c r="A185" s="383" t="str">
        <f>pagam.Num</f>
        <v/>
      </c>
      <c r="B185" s="384" t="str">
        <f>Mostra.Data</f>
        <v/>
      </c>
      <c r="C185" s="399" t="str">
        <f t="shared" si="10"/>
        <v/>
      </c>
      <c r="D185" s="399" t="str">
        <f>Interesse</f>
        <v/>
      </c>
      <c r="E185" s="399" t="str">
        <f>Capitale</f>
        <v/>
      </c>
      <c r="F185" s="399" t="str">
        <f t="shared" si="11"/>
        <v/>
      </c>
      <c r="G185" s="399" t="str">
        <f t="shared" si="12"/>
        <v/>
      </c>
      <c r="H185" s="400">
        <f t="shared" si="9"/>
        <v>0</v>
      </c>
      <c r="I185" s="341"/>
    </row>
    <row r="186" spans="1:9" x14ac:dyDescent="0.2">
      <c r="A186" s="383" t="str">
        <f>pagam.Num</f>
        <v/>
      </c>
      <c r="B186" s="384" t="str">
        <f>Mostra.Data</f>
        <v/>
      </c>
      <c r="C186" s="399" t="str">
        <f t="shared" si="10"/>
        <v/>
      </c>
      <c r="D186" s="399" t="str">
        <f>Interesse</f>
        <v/>
      </c>
      <c r="E186" s="399" t="str">
        <f>Capitale</f>
        <v/>
      </c>
      <c r="F186" s="399" t="str">
        <f t="shared" si="11"/>
        <v/>
      </c>
      <c r="G186" s="399" t="str">
        <f t="shared" si="12"/>
        <v/>
      </c>
      <c r="H186" s="400">
        <f t="shared" si="9"/>
        <v>0</v>
      </c>
      <c r="I186" s="341"/>
    </row>
    <row r="187" spans="1:9" x14ac:dyDescent="0.2">
      <c r="A187" s="383" t="str">
        <f>pagam.Num</f>
        <v/>
      </c>
      <c r="B187" s="384" t="str">
        <f>Mostra.Data</f>
        <v/>
      </c>
      <c r="C187" s="399" t="str">
        <f t="shared" si="10"/>
        <v/>
      </c>
      <c r="D187" s="399" t="str">
        <f>Interesse</f>
        <v/>
      </c>
      <c r="E187" s="399" t="str">
        <f>Capitale</f>
        <v/>
      </c>
      <c r="F187" s="399" t="str">
        <f t="shared" si="11"/>
        <v/>
      </c>
      <c r="G187" s="399" t="str">
        <f t="shared" si="12"/>
        <v/>
      </c>
      <c r="H187" s="400">
        <f t="shared" si="9"/>
        <v>0</v>
      </c>
      <c r="I187" s="341"/>
    </row>
    <row r="188" spans="1:9" x14ac:dyDescent="0.2">
      <c r="A188" s="383" t="str">
        <f>pagam.Num</f>
        <v/>
      </c>
      <c r="B188" s="384" t="str">
        <f>Mostra.Data</f>
        <v/>
      </c>
      <c r="C188" s="399" t="str">
        <f t="shared" si="10"/>
        <v/>
      </c>
      <c r="D188" s="399" t="str">
        <f>Interesse</f>
        <v/>
      </c>
      <c r="E188" s="399" t="str">
        <f>Capitale</f>
        <v/>
      </c>
      <c r="F188" s="399" t="str">
        <f t="shared" si="11"/>
        <v/>
      </c>
      <c r="G188" s="399" t="str">
        <f t="shared" si="12"/>
        <v/>
      </c>
      <c r="H188" s="400">
        <f t="shared" si="9"/>
        <v>0</v>
      </c>
      <c r="I188" s="341"/>
    </row>
    <row r="189" spans="1:9" x14ac:dyDescent="0.2">
      <c r="A189" s="383" t="str">
        <f>pagam.Num</f>
        <v/>
      </c>
      <c r="B189" s="384" t="str">
        <f>Mostra.Data</f>
        <v/>
      </c>
      <c r="C189" s="399" t="str">
        <f t="shared" si="10"/>
        <v/>
      </c>
      <c r="D189" s="399" t="str">
        <f>Interesse</f>
        <v/>
      </c>
      <c r="E189" s="399" t="str">
        <f>Capitale</f>
        <v/>
      </c>
      <c r="F189" s="399" t="str">
        <f t="shared" si="11"/>
        <v/>
      </c>
      <c r="G189" s="399" t="str">
        <f t="shared" si="12"/>
        <v/>
      </c>
      <c r="H189" s="400">
        <f t="shared" si="9"/>
        <v>0</v>
      </c>
      <c r="I189" s="341"/>
    </row>
    <row r="190" spans="1:9" x14ac:dyDescent="0.2">
      <c r="A190" s="383" t="str">
        <f>pagam.Num</f>
        <v/>
      </c>
      <c r="B190" s="384" t="str">
        <f>Mostra.Data</f>
        <v/>
      </c>
      <c r="C190" s="399" t="str">
        <f t="shared" si="10"/>
        <v/>
      </c>
      <c r="D190" s="399" t="str">
        <f>Interesse</f>
        <v/>
      </c>
      <c r="E190" s="399" t="str">
        <f>Capitale</f>
        <v/>
      </c>
      <c r="F190" s="399" t="str">
        <f t="shared" si="11"/>
        <v/>
      </c>
      <c r="G190" s="399" t="str">
        <f t="shared" si="12"/>
        <v/>
      </c>
      <c r="H190" s="400">
        <f t="shared" si="9"/>
        <v>0</v>
      </c>
      <c r="I190" s="341"/>
    </row>
    <row r="191" spans="1:9" x14ac:dyDescent="0.2">
      <c r="A191" s="383" t="str">
        <f>pagam.Num</f>
        <v/>
      </c>
      <c r="B191" s="384" t="str">
        <f>Mostra.Data</f>
        <v/>
      </c>
      <c r="C191" s="399" t="str">
        <f t="shared" si="10"/>
        <v/>
      </c>
      <c r="D191" s="399" t="str">
        <f>Interesse</f>
        <v/>
      </c>
      <c r="E191" s="399" t="str">
        <f>Capitale</f>
        <v/>
      </c>
      <c r="F191" s="399" t="str">
        <f t="shared" si="11"/>
        <v/>
      </c>
      <c r="G191" s="399" t="str">
        <f t="shared" si="12"/>
        <v/>
      </c>
      <c r="H191" s="400">
        <f t="shared" si="9"/>
        <v>0</v>
      </c>
      <c r="I191" s="341"/>
    </row>
    <row r="192" spans="1:9" x14ac:dyDescent="0.2">
      <c r="A192" s="383" t="str">
        <f>pagam.Num</f>
        <v/>
      </c>
      <c r="B192" s="384" t="str">
        <f>Mostra.Data</f>
        <v/>
      </c>
      <c r="C192" s="399" t="str">
        <f t="shared" si="10"/>
        <v/>
      </c>
      <c r="D192" s="399" t="str">
        <f>Interesse</f>
        <v/>
      </c>
      <c r="E192" s="399" t="str">
        <f>Capitale</f>
        <v/>
      </c>
      <c r="F192" s="399" t="str">
        <f t="shared" si="11"/>
        <v/>
      </c>
      <c r="G192" s="399" t="str">
        <f t="shared" si="12"/>
        <v/>
      </c>
      <c r="H192" s="400">
        <f t="shared" si="9"/>
        <v>0</v>
      </c>
      <c r="I192" s="341"/>
    </row>
    <row r="193" spans="1:9" x14ac:dyDescent="0.2">
      <c r="A193" s="383" t="str">
        <f>pagam.Num</f>
        <v/>
      </c>
      <c r="B193" s="384" t="str">
        <f>Mostra.Data</f>
        <v/>
      </c>
      <c r="C193" s="399" t="str">
        <f t="shared" si="10"/>
        <v/>
      </c>
      <c r="D193" s="399" t="str">
        <f>Interesse</f>
        <v/>
      </c>
      <c r="E193" s="399" t="str">
        <f>Capitale</f>
        <v/>
      </c>
      <c r="F193" s="399" t="str">
        <f t="shared" si="11"/>
        <v/>
      </c>
      <c r="G193" s="399" t="str">
        <f t="shared" si="12"/>
        <v/>
      </c>
      <c r="H193" s="400">
        <f t="shared" si="9"/>
        <v>0</v>
      </c>
      <c r="I193" s="341"/>
    </row>
    <row r="194" spans="1:9" x14ac:dyDescent="0.2">
      <c r="A194" s="383" t="str">
        <f>pagam.Num</f>
        <v/>
      </c>
      <c r="B194" s="384" t="str">
        <f>Mostra.Data</f>
        <v/>
      </c>
      <c r="C194" s="399" t="str">
        <f t="shared" si="10"/>
        <v/>
      </c>
      <c r="D194" s="399" t="str">
        <f>Interesse</f>
        <v/>
      </c>
      <c r="E194" s="399" t="str">
        <f>Capitale</f>
        <v/>
      </c>
      <c r="F194" s="399" t="str">
        <f t="shared" si="11"/>
        <v/>
      </c>
      <c r="G194" s="399" t="str">
        <f t="shared" si="12"/>
        <v/>
      </c>
      <c r="H194" s="400">
        <f t="shared" si="9"/>
        <v>0</v>
      </c>
      <c r="I194" s="341"/>
    </row>
    <row r="195" spans="1:9" x14ac:dyDescent="0.2">
      <c r="A195" s="383" t="str">
        <f>pagam.Num</f>
        <v/>
      </c>
      <c r="B195" s="384" t="str">
        <f>Mostra.Data</f>
        <v/>
      </c>
      <c r="C195" s="399" t="str">
        <f t="shared" si="10"/>
        <v/>
      </c>
      <c r="D195" s="399" t="str">
        <f>Interesse</f>
        <v/>
      </c>
      <c r="E195" s="399" t="str">
        <f>Capitale</f>
        <v/>
      </c>
      <c r="F195" s="399" t="str">
        <f t="shared" si="11"/>
        <v/>
      </c>
      <c r="G195" s="399" t="str">
        <f t="shared" si="12"/>
        <v/>
      </c>
      <c r="H195" s="400">
        <f t="shared" si="9"/>
        <v>0</v>
      </c>
      <c r="I195" s="341"/>
    </row>
    <row r="196" spans="1:9" x14ac:dyDescent="0.2">
      <c r="A196" s="383" t="str">
        <f>pagam.Num</f>
        <v/>
      </c>
      <c r="B196" s="384" t="str">
        <f>Mostra.Data</f>
        <v/>
      </c>
      <c r="C196" s="399" t="str">
        <f t="shared" si="10"/>
        <v/>
      </c>
      <c r="D196" s="399" t="str">
        <f>Interesse</f>
        <v/>
      </c>
      <c r="E196" s="399" t="str">
        <f>Capitale</f>
        <v/>
      </c>
      <c r="F196" s="399" t="str">
        <f t="shared" si="11"/>
        <v/>
      </c>
      <c r="G196" s="399" t="str">
        <f t="shared" si="12"/>
        <v/>
      </c>
      <c r="H196" s="400">
        <f t="shared" si="9"/>
        <v>0</v>
      </c>
      <c r="I196" s="341"/>
    </row>
    <row r="197" spans="1:9" x14ac:dyDescent="0.2">
      <c r="A197" s="383" t="str">
        <f>pagam.Num</f>
        <v/>
      </c>
      <c r="B197" s="384" t="str">
        <f>Mostra.Data</f>
        <v/>
      </c>
      <c r="C197" s="399" t="str">
        <f t="shared" si="10"/>
        <v/>
      </c>
      <c r="D197" s="399" t="str">
        <f>Interesse</f>
        <v/>
      </c>
      <c r="E197" s="399" t="str">
        <f>Capitale</f>
        <v/>
      </c>
      <c r="F197" s="399" t="str">
        <f t="shared" si="11"/>
        <v/>
      </c>
      <c r="G197" s="399" t="str">
        <f t="shared" si="12"/>
        <v/>
      </c>
      <c r="H197" s="400">
        <f t="shared" si="9"/>
        <v>0</v>
      </c>
      <c r="I197" s="341"/>
    </row>
    <row r="198" spans="1:9" x14ac:dyDescent="0.2">
      <c r="A198" s="383" t="str">
        <f>pagam.Num</f>
        <v/>
      </c>
      <c r="B198" s="384" t="str">
        <f>Mostra.Data</f>
        <v/>
      </c>
      <c r="C198" s="399" t="str">
        <f t="shared" si="10"/>
        <v/>
      </c>
      <c r="D198" s="399" t="str">
        <f>Interesse</f>
        <v/>
      </c>
      <c r="E198" s="399" t="str">
        <f>Capitale</f>
        <v/>
      </c>
      <c r="F198" s="399" t="str">
        <f t="shared" si="11"/>
        <v/>
      </c>
      <c r="G198" s="399" t="str">
        <f t="shared" si="12"/>
        <v/>
      </c>
      <c r="H198" s="400">
        <f t="shared" si="9"/>
        <v>0</v>
      </c>
      <c r="I198" s="341"/>
    </row>
    <row r="199" spans="1:9" x14ac:dyDescent="0.2">
      <c r="A199" s="383" t="str">
        <f>pagam.Num</f>
        <v/>
      </c>
      <c r="B199" s="384" t="str">
        <f>Mostra.Data</f>
        <v/>
      </c>
      <c r="C199" s="399" t="str">
        <f t="shared" si="10"/>
        <v/>
      </c>
      <c r="D199" s="399" t="str">
        <f>Interesse</f>
        <v/>
      </c>
      <c r="E199" s="399" t="str">
        <f>Capitale</f>
        <v/>
      </c>
      <c r="F199" s="399" t="str">
        <f t="shared" si="11"/>
        <v/>
      </c>
      <c r="G199" s="399" t="str">
        <f t="shared" si="12"/>
        <v/>
      </c>
      <c r="H199" s="400">
        <f t="shared" si="9"/>
        <v>0</v>
      </c>
      <c r="I199" s="341"/>
    </row>
    <row r="200" spans="1:9" x14ac:dyDescent="0.2">
      <c r="A200" s="383" t="str">
        <f>pagam.Num</f>
        <v/>
      </c>
      <c r="B200" s="384" t="str">
        <f>Mostra.Data</f>
        <v/>
      </c>
      <c r="C200" s="399" t="str">
        <f t="shared" si="10"/>
        <v/>
      </c>
      <c r="D200" s="399" t="str">
        <f>Interesse</f>
        <v/>
      </c>
      <c r="E200" s="399" t="str">
        <f>Capitale</f>
        <v/>
      </c>
      <c r="F200" s="399" t="str">
        <f t="shared" si="11"/>
        <v/>
      </c>
      <c r="G200" s="399" t="str">
        <f t="shared" si="12"/>
        <v/>
      </c>
      <c r="H200" s="400">
        <f t="shared" si="9"/>
        <v>0</v>
      </c>
      <c r="I200" s="341"/>
    </row>
    <row r="201" spans="1:9" x14ac:dyDescent="0.2">
      <c r="A201" s="383" t="str">
        <f>pagam.Num</f>
        <v/>
      </c>
      <c r="B201" s="384" t="str">
        <f>Mostra.Data</f>
        <v/>
      </c>
      <c r="C201" s="399" t="str">
        <f t="shared" si="10"/>
        <v/>
      </c>
      <c r="D201" s="399" t="str">
        <f>Interesse</f>
        <v/>
      </c>
      <c r="E201" s="399" t="str">
        <f>Capitale</f>
        <v/>
      </c>
      <c r="F201" s="399" t="str">
        <f t="shared" si="11"/>
        <v/>
      </c>
      <c r="G201" s="399" t="str">
        <f t="shared" si="12"/>
        <v/>
      </c>
      <c r="H201" s="400">
        <f t="shared" si="9"/>
        <v>0</v>
      </c>
      <c r="I201" s="341"/>
    </row>
    <row r="202" spans="1:9" x14ac:dyDescent="0.2">
      <c r="A202" s="383" t="str">
        <f>pagam.Num</f>
        <v/>
      </c>
      <c r="B202" s="384" t="str">
        <f>Mostra.Data</f>
        <v/>
      </c>
      <c r="C202" s="399" t="str">
        <f t="shared" si="10"/>
        <v/>
      </c>
      <c r="D202" s="399" t="str">
        <f>Interesse</f>
        <v/>
      </c>
      <c r="E202" s="399" t="str">
        <f>Capitale</f>
        <v/>
      </c>
      <c r="F202" s="399" t="str">
        <f t="shared" si="11"/>
        <v/>
      </c>
      <c r="G202" s="399" t="str">
        <f t="shared" si="12"/>
        <v/>
      </c>
      <c r="H202" s="400">
        <f t="shared" si="9"/>
        <v>0</v>
      </c>
      <c r="I202" s="341"/>
    </row>
    <row r="203" spans="1:9" x14ac:dyDescent="0.2">
      <c r="A203" s="383" t="str">
        <f>pagam.Num</f>
        <v/>
      </c>
      <c r="B203" s="384" t="str">
        <f>Mostra.Data</f>
        <v/>
      </c>
      <c r="C203" s="399" t="str">
        <f t="shared" si="10"/>
        <v/>
      </c>
      <c r="D203" s="399" t="str">
        <f>Interesse</f>
        <v/>
      </c>
      <c r="E203" s="399" t="str">
        <f>Capitale</f>
        <v/>
      </c>
      <c r="F203" s="399" t="str">
        <f t="shared" si="11"/>
        <v/>
      </c>
      <c r="G203" s="399" t="str">
        <f t="shared" si="12"/>
        <v/>
      </c>
      <c r="H203" s="400">
        <f t="shared" si="9"/>
        <v>0</v>
      </c>
      <c r="I203" s="341"/>
    </row>
    <row r="204" spans="1:9" x14ac:dyDescent="0.2">
      <c r="A204" s="383" t="str">
        <f>pagam.Num</f>
        <v/>
      </c>
      <c r="B204" s="384" t="str">
        <f>Mostra.Data</f>
        <v/>
      </c>
      <c r="C204" s="399" t="str">
        <f t="shared" si="10"/>
        <v/>
      </c>
      <c r="D204" s="399" t="str">
        <f>Interesse</f>
        <v/>
      </c>
      <c r="E204" s="399" t="str">
        <f>Capitale</f>
        <v/>
      </c>
      <c r="F204" s="399" t="str">
        <f t="shared" si="11"/>
        <v/>
      </c>
      <c r="G204" s="399" t="str">
        <f t="shared" si="12"/>
        <v/>
      </c>
      <c r="H204" s="400">
        <f t="shared" si="9"/>
        <v>0</v>
      </c>
      <c r="I204" s="341"/>
    </row>
    <row r="205" spans="1:9" x14ac:dyDescent="0.2">
      <c r="A205" s="383" t="str">
        <f>pagam.Num</f>
        <v/>
      </c>
      <c r="B205" s="384" t="str">
        <f>Mostra.Data</f>
        <v/>
      </c>
      <c r="C205" s="399" t="str">
        <f t="shared" si="10"/>
        <v/>
      </c>
      <c r="D205" s="399" t="str">
        <f>Interesse</f>
        <v/>
      </c>
      <c r="E205" s="399" t="str">
        <f>Capitale</f>
        <v/>
      </c>
      <c r="F205" s="399" t="str">
        <f t="shared" si="11"/>
        <v/>
      </c>
      <c r="G205" s="399" t="str">
        <f t="shared" si="12"/>
        <v/>
      </c>
      <c r="H205" s="400">
        <f t="shared" si="9"/>
        <v>0</v>
      </c>
      <c r="I205" s="341"/>
    </row>
    <row r="206" spans="1:9" x14ac:dyDescent="0.2">
      <c r="A206" s="383" t="str">
        <f>pagam.Num</f>
        <v/>
      </c>
      <c r="B206" s="384" t="str">
        <f>Mostra.Data</f>
        <v/>
      </c>
      <c r="C206" s="399" t="str">
        <f t="shared" si="10"/>
        <v/>
      </c>
      <c r="D206" s="399" t="str">
        <f>Interesse</f>
        <v/>
      </c>
      <c r="E206" s="399" t="str">
        <f>Capitale</f>
        <v/>
      </c>
      <c r="F206" s="399" t="str">
        <f t="shared" si="11"/>
        <v/>
      </c>
      <c r="G206" s="399" t="str">
        <f t="shared" si="12"/>
        <v/>
      </c>
      <c r="H206" s="400">
        <f t="shared" si="9"/>
        <v>0</v>
      </c>
      <c r="I206" s="341"/>
    </row>
    <row r="207" spans="1:9" x14ac:dyDescent="0.2">
      <c r="A207" s="383" t="str">
        <f>pagam.Num</f>
        <v/>
      </c>
      <c r="B207" s="384" t="str">
        <f>Mostra.Data</f>
        <v/>
      </c>
      <c r="C207" s="399" t="str">
        <f t="shared" si="10"/>
        <v/>
      </c>
      <c r="D207" s="399" t="str">
        <f>Interesse</f>
        <v/>
      </c>
      <c r="E207" s="399" t="str">
        <f>Capitale</f>
        <v/>
      </c>
      <c r="F207" s="399" t="str">
        <f t="shared" si="11"/>
        <v/>
      </c>
      <c r="G207" s="399" t="str">
        <f t="shared" si="12"/>
        <v/>
      </c>
      <c r="H207" s="400">
        <f t="shared" si="9"/>
        <v>0</v>
      </c>
      <c r="I207" s="341"/>
    </row>
    <row r="208" spans="1:9" x14ac:dyDescent="0.2">
      <c r="A208" s="383" t="str">
        <f>pagam.Num</f>
        <v/>
      </c>
      <c r="B208" s="384" t="str">
        <f>Mostra.Data</f>
        <v/>
      </c>
      <c r="C208" s="399" t="str">
        <f t="shared" si="10"/>
        <v/>
      </c>
      <c r="D208" s="399" t="str">
        <f>Interesse</f>
        <v/>
      </c>
      <c r="E208" s="399" t="str">
        <f>Capitale</f>
        <v/>
      </c>
      <c r="F208" s="399" t="str">
        <f t="shared" si="11"/>
        <v/>
      </c>
      <c r="G208" s="399" t="str">
        <f t="shared" si="12"/>
        <v/>
      </c>
      <c r="H208" s="400">
        <f t="shared" si="9"/>
        <v>0</v>
      </c>
      <c r="I208" s="341"/>
    </row>
    <row r="209" spans="1:9" x14ac:dyDescent="0.2">
      <c r="A209" s="383" t="str">
        <f>pagam.Num</f>
        <v/>
      </c>
      <c r="B209" s="384" t="str">
        <f>Mostra.Data</f>
        <v/>
      </c>
      <c r="C209" s="399" t="str">
        <f t="shared" si="10"/>
        <v/>
      </c>
      <c r="D209" s="399" t="str">
        <f>Interesse</f>
        <v/>
      </c>
      <c r="E209" s="399" t="str">
        <f>Capitale</f>
        <v/>
      </c>
      <c r="F209" s="399" t="str">
        <f t="shared" si="11"/>
        <v/>
      </c>
      <c r="G209" s="399" t="str">
        <f t="shared" si="12"/>
        <v/>
      </c>
      <c r="H209" s="400">
        <f t="shared" si="9"/>
        <v>0</v>
      </c>
      <c r="I209" s="341"/>
    </row>
    <row r="210" spans="1:9" x14ac:dyDescent="0.2">
      <c r="A210" s="383" t="str">
        <f>pagam.Num</f>
        <v/>
      </c>
      <c r="B210" s="384" t="str">
        <f>Mostra.Data</f>
        <v/>
      </c>
      <c r="C210" s="399" t="str">
        <f t="shared" si="10"/>
        <v/>
      </c>
      <c r="D210" s="399" t="str">
        <f>Interesse</f>
        <v/>
      </c>
      <c r="E210" s="399" t="str">
        <f>Capitale</f>
        <v/>
      </c>
      <c r="F210" s="399" t="str">
        <f t="shared" si="11"/>
        <v/>
      </c>
      <c r="G210" s="399" t="str">
        <f t="shared" si="12"/>
        <v/>
      </c>
      <c r="H210" s="400">
        <f t="shared" si="9"/>
        <v>0</v>
      </c>
      <c r="I210" s="341"/>
    </row>
    <row r="211" spans="1:9" x14ac:dyDescent="0.2">
      <c r="A211" s="383" t="str">
        <f>pagam.Num</f>
        <v/>
      </c>
      <c r="B211" s="384" t="str">
        <f>Mostra.Data</f>
        <v/>
      </c>
      <c r="C211" s="399" t="str">
        <f t="shared" si="10"/>
        <v/>
      </c>
      <c r="D211" s="399" t="str">
        <f>Interesse</f>
        <v/>
      </c>
      <c r="E211" s="399" t="str">
        <f>Capitale</f>
        <v/>
      </c>
      <c r="F211" s="399" t="str">
        <f t="shared" si="11"/>
        <v/>
      </c>
      <c r="G211" s="399" t="str">
        <f t="shared" si="12"/>
        <v/>
      </c>
      <c r="H211" s="400">
        <f t="shared" si="9"/>
        <v>0</v>
      </c>
      <c r="I211" s="341"/>
    </row>
    <row r="212" spans="1:9" x14ac:dyDescent="0.2">
      <c r="A212" s="383" t="str">
        <f>pagam.Num</f>
        <v/>
      </c>
      <c r="B212" s="384" t="str">
        <f>Mostra.Data</f>
        <v/>
      </c>
      <c r="C212" s="399" t="str">
        <f t="shared" si="10"/>
        <v/>
      </c>
      <c r="D212" s="399" t="str">
        <f>Interesse</f>
        <v/>
      </c>
      <c r="E212" s="399" t="str">
        <f>Capitale</f>
        <v/>
      </c>
      <c r="F212" s="399" t="str">
        <f t="shared" si="11"/>
        <v/>
      </c>
      <c r="G212" s="399" t="str">
        <f t="shared" si="12"/>
        <v/>
      </c>
      <c r="H212" s="400">
        <f t="shared" si="9"/>
        <v>0</v>
      </c>
      <c r="I212" s="341"/>
    </row>
    <row r="213" spans="1:9" x14ac:dyDescent="0.2">
      <c r="A213" s="383" t="str">
        <f>pagam.Num</f>
        <v/>
      </c>
      <c r="B213" s="384" t="str">
        <f>Mostra.Data</f>
        <v/>
      </c>
      <c r="C213" s="399" t="str">
        <f t="shared" si="10"/>
        <v/>
      </c>
      <c r="D213" s="399" t="str">
        <f>Interesse</f>
        <v/>
      </c>
      <c r="E213" s="399" t="str">
        <f>Capitale</f>
        <v/>
      </c>
      <c r="F213" s="399" t="str">
        <f t="shared" si="11"/>
        <v/>
      </c>
      <c r="G213" s="399" t="str">
        <f t="shared" si="12"/>
        <v/>
      </c>
      <c r="H213" s="400">
        <f t="shared" si="9"/>
        <v>0</v>
      </c>
      <c r="I213" s="341"/>
    </row>
    <row r="214" spans="1:9" x14ac:dyDescent="0.2">
      <c r="A214" s="383" t="str">
        <f>pagam.Num</f>
        <v/>
      </c>
      <c r="B214" s="384" t="str">
        <f>Mostra.Data</f>
        <v/>
      </c>
      <c r="C214" s="399" t="str">
        <f t="shared" si="10"/>
        <v/>
      </c>
      <c r="D214" s="399" t="str">
        <f>Interesse</f>
        <v/>
      </c>
      <c r="E214" s="399" t="str">
        <f>Capitale</f>
        <v/>
      </c>
      <c r="F214" s="399" t="str">
        <f t="shared" si="11"/>
        <v/>
      </c>
      <c r="G214" s="399" t="str">
        <f t="shared" si="12"/>
        <v/>
      </c>
      <c r="H214" s="400">
        <f t="shared" si="9"/>
        <v>0</v>
      </c>
      <c r="I214" s="341"/>
    </row>
    <row r="215" spans="1:9" x14ac:dyDescent="0.2">
      <c r="A215" s="383" t="str">
        <f>pagam.Num</f>
        <v/>
      </c>
      <c r="B215" s="384" t="str">
        <f>Mostra.Data</f>
        <v/>
      </c>
      <c r="C215" s="399" t="str">
        <f t="shared" si="10"/>
        <v/>
      </c>
      <c r="D215" s="399" t="str">
        <f>Interesse</f>
        <v/>
      </c>
      <c r="E215" s="399" t="str">
        <f>Capitale</f>
        <v/>
      </c>
      <c r="F215" s="399" t="str">
        <f t="shared" si="11"/>
        <v/>
      </c>
      <c r="G215" s="399" t="str">
        <f t="shared" si="12"/>
        <v/>
      </c>
      <c r="H215" s="400">
        <f t="shared" si="9"/>
        <v>0</v>
      </c>
      <c r="I215" s="341"/>
    </row>
    <row r="216" spans="1:9" x14ac:dyDescent="0.2">
      <c r="A216" s="383" t="str">
        <f>pagam.Num</f>
        <v/>
      </c>
      <c r="B216" s="384" t="str">
        <f>Mostra.Data</f>
        <v/>
      </c>
      <c r="C216" s="399" t="str">
        <f t="shared" si="10"/>
        <v/>
      </c>
      <c r="D216" s="399" t="str">
        <f>Interesse</f>
        <v/>
      </c>
      <c r="E216" s="399" t="str">
        <f>Capitale</f>
        <v/>
      </c>
      <c r="F216" s="399" t="str">
        <f t="shared" si="11"/>
        <v/>
      </c>
      <c r="G216" s="399" t="str">
        <f t="shared" si="12"/>
        <v/>
      </c>
      <c r="H216" s="400">
        <f t="shared" si="9"/>
        <v>0</v>
      </c>
      <c r="I216" s="341"/>
    </row>
    <row r="217" spans="1:9" x14ac:dyDescent="0.2">
      <c r="A217" s="383" t="str">
        <f>pagam.Num</f>
        <v/>
      </c>
      <c r="B217" s="384" t="str">
        <f>Mostra.Data</f>
        <v/>
      </c>
      <c r="C217" s="399" t="str">
        <f t="shared" si="10"/>
        <v/>
      </c>
      <c r="D217" s="399" t="str">
        <f>Interesse</f>
        <v/>
      </c>
      <c r="E217" s="399" t="str">
        <f>Capitale</f>
        <v/>
      </c>
      <c r="F217" s="399" t="str">
        <f t="shared" si="11"/>
        <v/>
      </c>
      <c r="G217" s="399" t="str">
        <f t="shared" si="12"/>
        <v/>
      </c>
      <c r="H217" s="400">
        <f t="shared" ref="H217:H280" si="13">IFERROR((H216+E217),0)</f>
        <v>0</v>
      </c>
      <c r="I217" s="341"/>
    </row>
    <row r="218" spans="1:9" x14ac:dyDescent="0.2">
      <c r="A218" s="383" t="str">
        <f>pagam.Num</f>
        <v/>
      </c>
      <c r="B218" s="384" t="str">
        <f>Mostra.Data</f>
        <v/>
      </c>
      <c r="C218" s="399" t="str">
        <f t="shared" ref="C218:C281" si="14">Bil.Iniz</f>
        <v/>
      </c>
      <c r="D218" s="399" t="str">
        <f>Interesse</f>
        <v/>
      </c>
      <c r="E218" s="399" t="str">
        <f>Capitale</f>
        <v/>
      </c>
      <c r="F218" s="399" t="str">
        <f t="shared" ref="F218:F281" si="15">Bilancio.finale</f>
        <v/>
      </c>
      <c r="G218" s="399" t="str">
        <f t="shared" ref="G218:G281" si="16">Interesse.Comp</f>
        <v/>
      </c>
      <c r="H218" s="400">
        <f t="shared" si="13"/>
        <v>0</v>
      </c>
      <c r="I218" s="341"/>
    </row>
    <row r="219" spans="1:9" x14ac:dyDescent="0.2">
      <c r="A219" s="383" t="str">
        <f>pagam.Num</f>
        <v/>
      </c>
      <c r="B219" s="384" t="str">
        <f>Mostra.Data</f>
        <v/>
      </c>
      <c r="C219" s="399" t="str">
        <f t="shared" si="14"/>
        <v/>
      </c>
      <c r="D219" s="399" t="str">
        <f>Interesse</f>
        <v/>
      </c>
      <c r="E219" s="399" t="str">
        <f>Capitale</f>
        <v/>
      </c>
      <c r="F219" s="399" t="str">
        <f t="shared" si="15"/>
        <v/>
      </c>
      <c r="G219" s="399" t="str">
        <f t="shared" si="16"/>
        <v/>
      </c>
      <c r="H219" s="400">
        <f t="shared" si="13"/>
        <v>0</v>
      </c>
      <c r="I219" s="341"/>
    </row>
    <row r="220" spans="1:9" x14ac:dyDescent="0.2">
      <c r="A220" s="383" t="str">
        <f>pagam.Num</f>
        <v/>
      </c>
      <c r="B220" s="384" t="str">
        <f>Mostra.Data</f>
        <v/>
      </c>
      <c r="C220" s="399" t="str">
        <f t="shared" si="14"/>
        <v/>
      </c>
      <c r="D220" s="399" t="str">
        <f>Interesse</f>
        <v/>
      </c>
      <c r="E220" s="399" t="str">
        <f>Capitale</f>
        <v/>
      </c>
      <c r="F220" s="399" t="str">
        <f t="shared" si="15"/>
        <v/>
      </c>
      <c r="G220" s="399" t="str">
        <f t="shared" si="16"/>
        <v/>
      </c>
      <c r="H220" s="400">
        <f t="shared" si="13"/>
        <v>0</v>
      </c>
      <c r="I220" s="341"/>
    </row>
    <row r="221" spans="1:9" x14ac:dyDescent="0.2">
      <c r="A221" s="383" t="str">
        <f>pagam.Num</f>
        <v/>
      </c>
      <c r="B221" s="384" t="str">
        <f>Mostra.Data</f>
        <v/>
      </c>
      <c r="C221" s="399" t="str">
        <f t="shared" si="14"/>
        <v/>
      </c>
      <c r="D221" s="399" t="str">
        <f>Interesse</f>
        <v/>
      </c>
      <c r="E221" s="399" t="str">
        <f>Capitale</f>
        <v/>
      </c>
      <c r="F221" s="399" t="str">
        <f t="shared" si="15"/>
        <v/>
      </c>
      <c r="G221" s="399" t="str">
        <f t="shared" si="16"/>
        <v/>
      </c>
      <c r="H221" s="400">
        <f t="shared" si="13"/>
        <v>0</v>
      </c>
      <c r="I221" s="341"/>
    </row>
    <row r="222" spans="1:9" x14ac:dyDescent="0.2">
      <c r="A222" s="383" t="str">
        <f>pagam.Num</f>
        <v/>
      </c>
      <c r="B222" s="384" t="str">
        <f>Mostra.Data</f>
        <v/>
      </c>
      <c r="C222" s="399" t="str">
        <f t="shared" si="14"/>
        <v/>
      </c>
      <c r="D222" s="399" t="str">
        <f>Interesse</f>
        <v/>
      </c>
      <c r="E222" s="399" t="str">
        <f>Capitale</f>
        <v/>
      </c>
      <c r="F222" s="399" t="str">
        <f t="shared" si="15"/>
        <v/>
      </c>
      <c r="G222" s="399" t="str">
        <f t="shared" si="16"/>
        <v/>
      </c>
      <c r="H222" s="400">
        <f t="shared" si="13"/>
        <v>0</v>
      </c>
      <c r="I222" s="341"/>
    </row>
    <row r="223" spans="1:9" x14ac:dyDescent="0.2">
      <c r="A223" s="383" t="str">
        <f>pagam.Num</f>
        <v/>
      </c>
      <c r="B223" s="384" t="str">
        <f>Mostra.Data</f>
        <v/>
      </c>
      <c r="C223" s="399" t="str">
        <f t="shared" si="14"/>
        <v/>
      </c>
      <c r="D223" s="399" t="str">
        <f>Interesse</f>
        <v/>
      </c>
      <c r="E223" s="399" t="str">
        <f>Capitale</f>
        <v/>
      </c>
      <c r="F223" s="399" t="str">
        <f t="shared" si="15"/>
        <v/>
      </c>
      <c r="G223" s="399" t="str">
        <f t="shared" si="16"/>
        <v/>
      </c>
      <c r="H223" s="400">
        <f t="shared" si="13"/>
        <v>0</v>
      </c>
      <c r="I223" s="341"/>
    </row>
    <row r="224" spans="1:9" x14ac:dyDescent="0.2">
      <c r="A224" s="383" t="str">
        <f>pagam.Num</f>
        <v/>
      </c>
      <c r="B224" s="384" t="str">
        <f>Mostra.Data</f>
        <v/>
      </c>
      <c r="C224" s="399" t="str">
        <f t="shared" si="14"/>
        <v/>
      </c>
      <c r="D224" s="399" t="str">
        <f>Interesse</f>
        <v/>
      </c>
      <c r="E224" s="399" t="str">
        <f>Capitale</f>
        <v/>
      </c>
      <c r="F224" s="399" t="str">
        <f t="shared" si="15"/>
        <v/>
      </c>
      <c r="G224" s="399" t="str">
        <f t="shared" si="16"/>
        <v/>
      </c>
      <c r="H224" s="400">
        <f t="shared" si="13"/>
        <v>0</v>
      </c>
      <c r="I224" s="341"/>
    </row>
    <row r="225" spans="1:9" x14ac:dyDescent="0.2">
      <c r="A225" s="383" t="str">
        <f>pagam.Num</f>
        <v/>
      </c>
      <c r="B225" s="384" t="str">
        <f>Mostra.Data</f>
        <v/>
      </c>
      <c r="C225" s="399" t="str">
        <f t="shared" si="14"/>
        <v/>
      </c>
      <c r="D225" s="399" t="str">
        <f>Interesse</f>
        <v/>
      </c>
      <c r="E225" s="399" t="str">
        <f>Capitale</f>
        <v/>
      </c>
      <c r="F225" s="399" t="str">
        <f t="shared" si="15"/>
        <v/>
      </c>
      <c r="G225" s="399" t="str">
        <f t="shared" si="16"/>
        <v/>
      </c>
      <c r="H225" s="400">
        <f t="shared" si="13"/>
        <v>0</v>
      </c>
      <c r="I225" s="341"/>
    </row>
    <row r="226" spans="1:9" x14ac:dyDescent="0.2">
      <c r="A226" s="383" t="str">
        <f>pagam.Num</f>
        <v/>
      </c>
      <c r="B226" s="384" t="str">
        <f>Mostra.Data</f>
        <v/>
      </c>
      <c r="C226" s="399" t="str">
        <f t="shared" si="14"/>
        <v/>
      </c>
      <c r="D226" s="399" t="str">
        <f>Interesse</f>
        <v/>
      </c>
      <c r="E226" s="399" t="str">
        <f>Capitale</f>
        <v/>
      </c>
      <c r="F226" s="399" t="str">
        <f t="shared" si="15"/>
        <v/>
      </c>
      <c r="G226" s="399" t="str">
        <f t="shared" si="16"/>
        <v/>
      </c>
      <c r="H226" s="400">
        <f t="shared" si="13"/>
        <v>0</v>
      </c>
      <c r="I226" s="341"/>
    </row>
    <row r="227" spans="1:9" x14ac:dyDescent="0.2">
      <c r="A227" s="383" t="str">
        <f>pagam.Num</f>
        <v/>
      </c>
      <c r="B227" s="384" t="str">
        <f>Mostra.Data</f>
        <v/>
      </c>
      <c r="C227" s="399" t="str">
        <f t="shared" si="14"/>
        <v/>
      </c>
      <c r="D227" s="399" t="str">
        <f>Interesse</f>
        <v/>
      </c>
      <c r="E227" s="399" t="str">
        <f>Capitale</f>
        <v/>
      </c>
      <c r="F227" s="399" t="str">
        <f t="shared" si="15"/>
        <v/>
      </c>
      <c r="G227" s="399" t="str">
        <f t="shared" si="16"/>
        <v/>
      </c>
      <c r="H227" s="400">
        <f t="shared" si="13"/>
        <v>0</v>
      </c>
      <c r="I227" s="341"/>
    </row>
    <row r="228" spans="1:9" x14ac:dyDescent="0.2">
      <c r="A228" s="383" t="str">
        <f>pagam.Num</f>
        <v/>
      </c>
      <c r="B228" s="384" t="str">
        <f>Mostra.Data</f>
        <v/>
      </c>
      <c r="C228" s="399" t="str">
        <f t="shared" si="14"/>
        <v/>
      </c>
      <c r="D228" s="399" t="str">
        <f>Interesse</f>
        <v/>
      </c>
      <c r="E228" s="399" t="str">
        <f>Capitale</f>
        <v/>
      </c>
      <c r="F228" s="399" t="str">
        <f t="shared" si="15"/>
        <v/>
      </c>
      <c r="G228" s="399" t="str">
        <f t="shared" si="16"/>
        <v/>
      </c>
      <c r="H228" s="400">
        <f t="shared" si="13"/>
        <v>0</v>
      </c>
      <c r="I228" s="341"/>
    </row>
    <row r="229" spans="1:9" x14ac:dyDescent="0.2">
      <c r="A229" s="383" t="str">
        <f>pagam.Num</f>
        <v/>
      </c>
      <c r="B229" s="384" t="str">
        <f>Mostra.Data</f>
        <v/>
      </c>
      <c r="C229" s="399" t="str">
        <f t="shared" si="14"/>
        <v/>
      </c>
      <c r="D229" s="399" t="str">
        <f>Interesse</f>
        <v/>
      </c>
      <c r="E229" s="399" t="str">
        <f>Capitale</f>
        <v/>
      </c>
      <c r="F229" s="399" t="str">
        <f t="shared" si="15"/>
        <v/>
      </c>
      <c r="G229" s="399" t="str">
        <f t="shared" si="16"/>
        <v/>
      </c>
      <c r="H229" s="400">
        <f t="shared" si="13"/>
        <v>0</v>
      </c>
      <c r="I229" s="341"/>
    </row>
    <row r="230" spans="1:9" x14ac:dyDescent="0.2">
      <c r="A230" s="383" t="str">
        <f>pagam.Num</f>
        <v/>
      </c>
      <c r="B230" s="384" t="str">
        <f>Mostra.Data</f>
        <v/>
      </c>
      <c r="C230" s="399" t="str">
        <f t="shared" si="14"/>
        <v/>
      </c>
      <c r="D230" s="399" t="str">
        <f>Interesse</f>
        <v/>
      </c>
      <c r="E230" s="399" t="str">
        <f>Capitale</f>
        <v/>
      </c>
      <c r="F230" s="399" t="str">
        <f t="shared" si="15"/>
        <v/>
      </c>
      <c r="G230" s="399" t="str">
        <f t="shared" si="16"/>
        <v/>
      </c>
      <c r="H230" s="400">
        <f t="shared" si="13"/>
        <v>0</v>
      </c>
      <c r="I230" s="341"/>
    </row>
    <row r="231" spans="1:9" x14ac:dyDescent="0.2">
      <c r="A231" s="383" t="str">
        <f>pagam.Num</f>
        <v/>
      </c>
      <c r="B231" s="384" t="str">
        <f>Mostra.Data</f>
        <v/>
      </c>
      <c r="C231" s="399" t="str">
        <f t="shared" si="14"/>
        <v/>
      </c>
      <c r="D231" s="399" t="str">
        <f>Interesse</f>
        <v/>
      </c>
      <c r="E231" s="399" t="str">
        <f>Capitale</f>
        <v/>
      </c>
      <c r="F231" s="399" t="str">
        <f t="shared" si="15"/>
        <v/>
      </c>
      <c r="G231" s="399" t="str">
        <f t="shared" si="16"/>
        <v/>
      </c>
      <c r="H231" s="400">
        <f t="shared" si="13"/>
        <v>0</v>
      </c>
      <c r="I231" s="341"/>
    </row>
    <row r="232" spans="1:9" x14ac:dyDescent="0.2">
      <c r="A232" s="383" t="str">
        <f>pagam.Num</f>
        <v/>
      </c>
      <c r="B232" s="384" t="str">
        <f>Mostra.Data</f>
        <v/>
      </c>
      <c r="C232" s="399" t="str">
        <f t="shared" si="14"/>
        <v/>
      </c>
      <c r="D232" s="399" t="str">
        <f>Interesse</f>
        <v/>
      </c>
      <c r="E232" s="399" t="str">
        <f>Capitale</f>
        <v/>
      </c>
      <c r="F232" s="399" t="str">
        <f t="shared" si="15"/>
        <v/>
      </c>
      <c r="G232" s="399" t="str">
        <f t="shared" si="16"/>
        <v/>
      </c>
      <c r="H232" s="400">
        <f t="shared" si="13"/>
        <v>0</v>
      </c>
      <c r="I232" s="341"/>
    </row>
    <row r="233" spans="1:9" x14ac:dyDescent="0.2">
      <c r="A233" s="383" t="str">
        <f>pagam.Num</f>
        <v/>
      </c>
      <c r="B233" s="384" t="str">
        <f>Mostra.Data</f>
        <v/>
      </c>
      <c r="C233" s="399" t="str">
        <f t="shared" si="14"/>
        <v/>
      </c>
      <c r="D233" s="399" t="str">
        <f>Interesse</f>
        <v/>
      </c>
      <c r="E233" s="399" t="str">
        <f>Capitale</f>
        <v/>
      </c>
      <c r="F233" s="399" t="str">
        <f t="shared" si="15"/>
        <v/>
      </c>
      <c r="G233" s="399" t="str">
        <f t="shared" si="16"/>
        <v/>
      </c>
      <c r="H233" s="400">
        <f t="shared" si="13"/>
        <v>0</v>
      </c>
      <c r="I233" s="341"/>
    </row>
    <row r="234" spans="1:9" x14ac:dyDescent="0.2">
      <c r="A234" s="383" t="str">
        <f>pagam.Num</f>
        <v/>
      </c>
      <c r="B234" s="384" t="str">
        <f>Mostra.Data</f>
        <v/>
      </c>
      <c r="C234" s="399" t="str">
        <f t="shared" si="14"/>
        <v/>
      </c>
      <c r="D234" s="399" t="str">
        <f>Interesse</f>
        <v/>
      </c>
      <c r="E234" s="399" t="str">
        <f>Capitale</f>
        <v/>
      </c>
      <c r="F234" s="399" t="str">
        <f t="shared" si="15"/>
        <v/>
      </c>
      <c r="G234" s="399" t="str">
        <f t="shared" si="16"/>
        <v/>
      </c>
      <c r="H234" s="400">
        <f t="shared" si="13"/>
        <v>0</v>
      </c>
      <c r="I234" s="341"/>
    </row>
    <row r="235" spans="1:9" x14ac:dyDescent="0.2">
      <c r="A235" s="383" t="str">
        <f>pagam.Num</f>
        <v/>
      </c>
      <c r="B235" s="384" t="str">
        <f>Mostra.Data</f>
        <v/>
      </c>
      <c r="C235" s="399" t="str">
        <f t="shared" si="14"/>
        <v/>
      </c>
      <c r="D235" s="399" t="str">
        <f>Interesse</f>
        <v/>
      </c>
      <c r="E235" s="399" t="str">
        <f>Capitale</f>
        <v/>
      </c>
      <c r="F235" s="399" t="str">
        <f t="shared" si="15"/>
        <v/>
      </c>
      <c r="G235" s="399" t="str">
        <f t="shared" si="16"/>
        <v/>
      </c>
      <c r="H235" s="400">
        <f t="shared" si="13"/>
        <v>0</v>
      </c>
      <c r="I235" s="341"/>
    </row>
    <row r="236" spans="1:9" x14ac:dyDescent="0.2">
      <c r="A236" s="383" t="str">
        <f>pagam.Num</f>
        <v/>
      </c>
      <c r="B236" s="384" t="str">
        <f>Mostra.Data</f>
        <v/>
      </c>
      <c r="C236" s="399" t="str">
        <f t="shared" si="14"/>
        <v/>
      </c>
      <c r="D236" s="399" t="str">
        <f>Interesse</f>
        <v/>
      </c>
      <c r="E236" s="399" t="str">
        <f>Capitale</f>
        <v/>
      </c>
      <c r="F236" s="399" t="str">
        <f t="shared" si="15"/>
        <v/>
      </c>
      <c r="G236" s="399" t="str">
        <f t="shared" si="16"/>
        <v/>
      </c>
      <c r="H236" s="400">
        <f t="shared" si="13"/>
        <v>0</v>
      </c>
      <c r="I236" s="341"/>
    </row>
    <row r="237" spans="1:9" x14ac:dyDescent="0.2">
      <c r="A237" s="383" t="str">
        <f>pagam.Num</f>
        <v/>
      </c>
      <c r="B237" s="384" t="str">
        <f>Mostra.Data</f>
        <v/>
      </c>
      <c r="C237" s="399" t="str">
        <f t="shared" si="14"/>
        <v/>
      </c>
      <c r="D237" s="399" t="str">
        <f>Interesse</f>
        <v/>
      </c>
      <c r="E237" s="399" t="str">
        <f>Capitale</f>
        <v/>
      </c>
      <c r="F237" s="399" t="str">
        <f t="shared" si="15"/>
        <v/>
      </c>
      <c r="G237" s="399" t="str">
        <f t="shared" si="16"/>
        <v/>
      </c>
      <c r="H237" s="400">
        <f t="shared" si="13"/>
        <v>0</v>
      </c>
      <c r="I237" s="341"/>
    </row>
    <row r="238" spans="1:9" x14ac:dyDescent="0.2">
      <c r="A238" s="383" t="str">
        <f>pagam.Num</f>
        <v/>
      </c>
      <c r="B238" s="384" t="str">
        <f>Mostra.Data</f>
        <v/>
      </c>
      <c r="C238" s="399" t="str">
        <f t="shared" si="14"/>
        <v/>
      </c>
      <c r="D238" s="399" t="str">
        <f>Interesse</f>
        <v/>
      </c>
      <c r="E238" s="399" t="str">
        <f>Capitale</f>
        <v/>
      </c>
      <c r="F238" s="399" t="str">
        <f t="shared" si="15"/>
        <v/>
      </c>
      <c r="G238" s="399" t="str">
        <f t="shared" si="16"/>
        <v/>
      </c>
      <c r="H238" s="400">
        <f t="shared" si="13"/>
        <v>0</v>
      </c>
      <c r="I238" s="341"/>
    </row>
    <row r="239" spans="1:9" x14ac:dyDescent="0.2">
      <c r="A239" s="383" t="str">
        <f>pagam.Num</f>
        <v/>
      </c>
      <c r="B239" s="384" t="str">
        <f>Mostra.Data</f>
        <v/>
      </c>
      <c r="C239" s="399" t="str">
        <f t="shared" si="14"/>
        <v/>
      </c>
      <c r="D239" s="399" t="str">
        <f>Interesse</f>
        <v/>
      </c>
      <c r="E239" s="399" t="str">
        <f>Capitale</f>
        <v/>
      </c>
      <c r="F239" s="399" t="str">
        <f t="shared" si="15"/>
        <v/>
      </c>
      <c r="G239" s="399" t="str">
        <f t="shared" si="16"/>
        <v/>
      </c>
      <c r="H239" s="400">
        <f t="shared" si="13"/>
        <v>0</v>
      </c>
      <c r="I239" s="341"/>
    </row>
    <row r="240" spans="1:9" x14ac:dyDescent="0.2">
      <c r="A240" s="383" t="str">
        <f>pagam.Num</f>
        <v/>
      </c>
      <c r="B240" s="384" t="str">
        <f>Mostra.Data</f>
        <v/>
      </c>
      <c r="C240" s="399" t="str">
        <f t="shared" si="14"/>
        <v/>
      </c>
      <c r="D240" s="399" t="str">
        <f>Interesse</f>
        <v/>
      </c>
      <c r="E240" s="399" t="str">
        <f>Capitale</f>
        <v/>
      </c>
      <c r="F240" s="399" t="str">
        <f t="shared" si="15"/>
        <v/>
      </c>
      <c r="G240" s="399" t="str">
        <f t="shared" si="16"/>
        <v/>
      </c>
      <c r="H240" s="400">
        <f t="shared" si="13"/>
        <v>0</v>
      </c>
      <c r="I240" s="341"/>
    </row>
    <row r="241" spans="1:9" x14ac:dyDescent="0.2">
      <c r="A241" s="383" t="str">
        <f>pagam.Num</f>
        <v/>
      </c>
      <c r="B241" s="384" t="str">
        <f>Mostra.Data</f>
        <v/>
      </c>
      <c r="C241" s="399" t="str">
        <f t="shared" si="14"/>
        <v/>
      </c>
      <c r="D241" s="399" t="str">
        <f>Interesse</f>
        <v/>
      </c>
      <c r="E241" s="399" t="str">
        <f>Capitale</f>
        <v/>
      </c>
      <c r="F241" s="399" t="str">
        <f t="shared" si="15"/>
        <v/>
      </c>
      <c r="G241" s="399" t="str">
        <f t="shared" si="16"/>
        <v/>
      </c>
      <c r="H241" s="400">
        <f t="shared" si="13"/>
        <v>0</v>
      </c>
      <c r="I241" s="341"/>
    </row>
    <row r="242" spans="1:9" x14ac:dyDescent="0.2">
      <c r="A242" s="383" t="str">
        <f>pagam.Num</f>
        <v/>
      </c>
      <c r="B242" s="384" t="str">
        <f>Mostra.Data</f>
        <v/>
      </c>
      <c r="C242" s="399" t="str">
        <f t="shared" si="14"/>
        <v/>
      </c>
      <c r="D242" s="399" t="str">
        <f>Interesse</f>
        <v/>
      </c>
      <c r="E242" s="399" t="str">
        <f>Capitale</f>
        <v/>
      </c>
      <c r="F242" s="399" t="str">
        <f t="shared" si="15"/>
        <v/>
      </c>
      <c r="G242" s="399" t="str">
        <f t="shared" si="16"/>
        <v/>
      </c>
      <c r="H242" s="400">
        <f t="shared" si="13"/>
        <v>0</v>
      </c>
      <c r="I242" s="341"/>
    </row>
    <row r="243" spans="1:9" x14ac:dyDescent="0.2">
      <c r="A243" s="383" t="str">
        <f>pagam.Num</f>
        <v/>
      </c>
      <c r="B243" s="384" t="str">
        <f>Mostra.Data</f>
        <v/>
      </c>
      <c r="C243" s="399" t="str">
        <f t="shared" si="14"/>
        <v/>
      </c>
      <c r="D243" s="399" t="str">
        <f>Interesse</f>
        <v/>
      </c>
      <c r="E243" s="399" t="str">
        <f>Capitale</f>
        <v/>
      </c>
      <c r="F243" s="399" t="str">
        <f t="shared" si="15"/>
        <v/>
      </c>
      <c r="G243" s="399" t="str">
        <f t="shared" si="16"/>
        <v/>
      </c>
      <c r="H243" s="400">
        <f t="shared" si="13"/>
        <v>0</v>
      </c>
      <c r="I243" s="341"/>
    </row>
    <row r="244" spans="1:9" x14ac:dyDescent="0.2">
      <c r="A244" s="383" t="str">
        <f>pagam.Num</f>
        <v/>
      </c>
      <c r="B244" s="384" t="str">
        <f>Mostra.Data</f>
        <v/>
      </c>
      <c r="C244" s="399" t="str">
        <f t="shared" si="14"/>
        <v/>
      </c>
      <c r="D244" s="399" t="str">
        <f>Interesse</f>
        <v/>
      </c>
      <c r="E244" s="399" t="str">
        <f>Capitale</f>
        <v/>
      </c>
      <c r="F244" s="399" t="str">
        <f t="shared" si="15"/>
        <v/>
      </c>
      <c r="G244" s="399" t="str">
        <f t="shared" si="16"/>
        <v/>
      </c>
      <c r="H244" s="400">
        <f t="shared" si="13"/>
        <v>0</v>
      </c>
      <c r="I244" s="341"/>
    </row>
    <row r="245" spans="1:9" x14ac:dyDescent="0.2">
      <c r="A245" s="383" t="str">
        <f>pagam.Num</f>
        <v/>
      </c>
      <c r="B245" s="384" t="str">
        <f>Mostra.Data</f>
        <v/>
      </c>
      <c r="C245" s="399" t="str">
        <f t="shared" si="14"/>
        <v/>
      </c>
      <c r="D245" s="399" t="str">
        <f>Interesse</f>
        <v/>
      </c>
      <c r="E245" s="399" t="str">
        <f>Capitale</f>
        <v/>
      </c>
      <c r="F245" s="399" t="str">
        <f t="shared" si="15"/>
        <v/>
      </c>
      <c r="G245" s="399" t="str">
        <f t="shared" si="16"/>
        <v/>
      </c>
      <c r="H245" s="400">
        <f t="shared" si="13"/>
        <v>0</v>
      </c>
      <c r="I245" s="341"/>
    </row>
    <row r="246" spans="1:9" x14ac:dyDescent="0.2">
      <c r="A246" s="383" t="str">
        <f>pagam.Num</f>
        <v/>
      </c>
      <c r="B246" s="384" t="str">
        <f>Mostra.Data</f>
        <v/>
      </c>
      <c r="C246" s="399" t="str">
        <f t="shared" si="14"/>
        <v/>
      </c>
      <c r="D246" s="399" t="str">
        <f>Interesse</f>
        <v/>
      </c>
      <c r="E246" s="399" t="str">
        <f>Capitale</f>
        <v/>
      </c>
      <c r="F246" s="399" t="str">
        <f t="shared" si="15"/>
        <v/>
      </c>
      <c r="G246" s="399" t="str">
        <f t="shared" si="16"/>
        <v/>
      </c>
      <c r="H246" s="400">
        <f t="shared" si="13"/>
        <v>0</v>
      </c>
      <c r="I246" s="341"/>
    </row>
    <row r="247" spans="1:9" x14ac:dyDescent="0.2">
      <c r="A247" s="383" t="str">
        <f>pagam.Num</f>
        <v/>
      </c>
      <c r="B247" s="384" t="str">
        <f>Mostra.Data</f>
        <v/>
      </c>
      <c r="C247" s="399" t="str">
        <f t="shared" si="14"/>
        <v/>
      </c>
      <c r="D247" s="399" t="str">
        <f>Interesse</f>
        <v/>
      </c>
      <c r="E247" s="399" t="str">
        <f>Capitale</f>
        <v/>
      </c>
      <c r="F247" s="399" t="str">
        <f t="shared" si="15"/>
        <v/>
      </c>
      <c r="G247" s="399" t="str">
        <f t="shared" si="16"/>
        <v/>
      </c>
      <c r="H247" s="400">
        <f t="shared" si="13"/>
        <v>0</v>
      </c>
      <c r="I247" s="341"/>
    </row>
    <row r="248" spans="1:9" x14ac:dyDescent="0.2">
      <c r="A248" s="383" t="str">
        <f>pagam.Num</f>
        <v/>
      </c>
      <c r="B248" s="384" t="str">
        <f>Mostra.Data</f>
        <v/>
      </c>
      <c r="C248" s="399" t="str">
        <f t="shared" si="14"/>
        <v/>
      </c>
      <c r="D248" s="399" t="str">
        <f>Interesse</f>
        <v/>
      </c>
      <c r="E248" s="399" t="str">
        <f>Capitale</f>
        <v/>
      </c>
      <c r="F248" s="399" t="str">
        <f t="shared" si="15"/>
        <v/>
      </c>
      <c r="G248" s="399" t="str">
        <f t="shared" si="16"/>
        <v/>
      </c>
      <c r="H248" s="400">
        <f t="shared" si="13"/>
        <v>0</v>
      </c>
      <c r="I248" s="341"/>
    </row>
    <row r="249" spans="1:9" x14ac:dyDescent="0.2">
      <c r="A249" s="383" t="str">
        <f>pagam.Num</f>
        <v/>
      </c>
      <c r="B249" s="384" t="str">
        <f>Mostra.Data</f>
        <v/>
      </c>
      <c r="C249" s="399" t="str">
        <f t="shared" si="14"/>
        <v/>
      </c>
      <c r="D249" s="399" t="str">
        <f>Interesse</f>
        <v/>
      </c>
      <c r="E249" s="399" t="str">
        <f>Capitale</f>
        <v/>
      </c>
      <c r="F249" s="399" t="str">
        <f t="shared" si="15"/>
        <v/>
      </c>
      <c r="G249" s="399" t="str">
        <f t="shared" si="16"/>
        <v/>
      </c>
      <c r="H249" s="400">
        <f t="shared" si="13"/>
        <v>0</v>
      </c>
      <c r="I249" s="341"/>
    </row>
    <row r="250" spans="1:9" x14ac:dyDescent="0.2">
      <c r="A250" s="383" t="str">
        <f>pagam.Num</f>
        <v/>
      </c>
      <c r="B250" s="384" t="str">
        <f>Mostra.Data</f>
        <v/>
      </c>
      <c r="C250" s="399" t="str">
        <f t="shared" si="14"/>
        <v/>
      </c>
      <c r="D250" s="399" t="str">
        <f>Interesse</f>
        <v/>
      </c>
      <c r="E250" s="399" t="str">
        <f>Capitale</f>
        <v/>
      </c>
      <c r="F250" s="399" t="str">
        <f t="shared" si="15"/>
        <v/>
      </c>
      <c r="G250" s="399" t="str">
        <f t="shared" si="16"/>
        <v/>
      </c>
      <c r="H250" s="400">
        <f t="shared" si="13"/>
        <v>0</v>
      </c>
      <c r="I250" s="341"/>
    </row>
    <row r="251" spans="1:9" x14ac:dyDescent="0.2">
      <c r="A251" s="383" t="str">
        <f>pagam.Num</f>
        <v/>
      </c>
      <c r="B251" s="384" t="str">
        <f>Mostra.Data</f>
        <v/>
      </c>
      <c r="C251" s="399" t="str">
        <f t="shared" si="14"/>
        <v/>
      </c>
      <c r="D251" s="399" t="str">
        <f>Interesse</f>
        <v/>
      </c>
      <c r="E251" s="399" t="str">
        <f>Capitale</f>
        <v/>
      </c>
      <c r="F251" s="399" t="str">
        <f t="shared" si="15"/>
        <v/>
      </c>
      <c r="G251" s="399" t="str">
        <f t="shared" si="16"/>
        <v/>
      </c>
      <c r="H251" s="400">
        <f t="shared" si="13"/>
        <v>0</v>
      </c>
      <c r="I251" s="341"/>
    </row>
    <row r="252" spans="1:9" x14ac:dyDescent="0.2">
      <c r="A252" s="383" t="str">
        <f>pagam.Num</f>
        <v/>
      </c>
      <c r="B252" s="384" t="str">
        <f>Mostra.Data</f>
        <v/>
      </c>
      <c r="C252" s="399" t="str">
        <f t="shared" si="14"/>
        <v/>
      </c>
      <c r="D252" s="399" t="str">
        <f>Interesse</f>
        <v/>
      </c>
      <c r="E252" s="399" t="str">
        <f>Capitale</f>
        <v/>
      </c>
      <c r="F252" s="399" t="str">
        <f t="shared" si="15"/>
        <v/>
      </c>
      <c r="G252" s="399" t="str">
        <f t="shared" si="16"/>
        <v/>
      </c>
      <c r="H252" s="400">
        <f t="shared" si="13"/>
        <v>0</v>
      </c>
      <c r="I252" s="341"/>
    </row>
    <row r="253" spans="1:9" x14ac:dyDescent="0.2">
      <c r="A253" s="383" t="str">
        <f>pagam.Num</f>
        <v/>
      </c>
      <c r="B253" s="384" t="str">
        <f>Mostra.Data</f>
        <v/>
      </c>
      <c r="C253" s="399" t="str">
        <f t="shared" si="14"/>
        <v/>
      </c>
      <c r="D253" s="399" t="str">
        <f>Interesse</f>
        <v/>
      </c>
      <c r="E253" s="399" t="str">
        <f>Capitale</f>
        <v/>
      </c>
      <c r="F253" s="399" t="str">
        <f t="shared" si="15"/>
        <v/>
      </c>
      <c r="G253" s="399" t="str">
        <f t="shared" si="16"/>
        <v/>
      </c>
      <c r="H253" s="400">
        <f t="shared" si="13"/>
        <v>0</v>
      </c>
      <c r="I253" s="341"/>
    </row>
    <row r="254" spans="1:9" x14ac:dyDescent="0.2">
      <c r="A254" s="383" t="str">
        <f>pagam.Num</f>
        <v/>
      </c>
      <c r="B254" s="384" t="str">
        <f>Mostra.Data</f>
        <v/>
      </c>
      <c r="C254" s="399" t="str">
        <f t="shared" si="14"/>
        <v/>
      </c>
      <c r="D254" s="399" t="str">
        <f>Interesse</f>
        <v/>
      </c>
      <c r="E254" s="399" t="str">
        <f>Capitale</f>
        <v/>
      </c>
      <c r="F254" s="399" t="str">
        <f t="shared" si="15"/>
        <v/>
      </c>
      <c r="G254" s="399" t="str">
        <f t="shared" si="16"/>
        <v/>
      </c>
      <c r="H254" s="400">
        <f t="shared" si="13"/>
        <v>0</v>
      </c>
      <c r="I254" s="341"/>
    </row>
    <row r="255" spans="1:9" x14ac:dyDescent="0.2">
      <c r="A255" s="383" t="str">
        <f>pagam.Num</f>
        <v/>
      </c>
      <c r="B255" s="384" t="str">
        <f>Mostra.Data</f>
        <v/>
      </c>
      <c r="C255" s="399" t="str">
        <f t="shared" si="14"/>
        <v/>
      </c>
      <c r="D255" s="399" t="str">
        <f>Interesse</f>
        <v/>
      </c>
      <c r="E255" s="399" t="str">
        <f>Capitale</f>
        <v/>
      </c>
      <c r="F255" s="399" t="str">
        <f t="shared" si="15"/>
        <v/>
      </c>
      <c r="G255" s="399" t="str">
        <f t="shared" si="16"/>
        <v/>
      </c>
      <c r="H255" s="400">
        <f t="shared" si="13"/>
        <v>0</v>
      </c>
      <c r="I255" s="341"/>
    </row>
    <row r="256" spans="1:9" x14ac:dyDescent="0.2">
      <c r="A256" s="383" t="str">
        <f>pagam.Num</f>
        <v/>
      </c>
      <c r="B256" s="384" t="str">
        <f>Mostra.Data</f>
        <v/>
      </c>
      <c r="C256" s="399" t="str">
        <f t="shared" si="14"/>
        <v/>
      </c>
      <c r="D256" s="399" t="str">
        <f>Interesse</f>
        <v/>
      </c>
      <c r="E256" s="399" t="str">
        <f>Capitale</f>
        <v/>
      </c>
      <c r="F256" s="399" t="str">
        <f t="shared" si="15"/>
        <v/>
      </c>
      <c r="G256" s="399" t="str">
        <f t="shared" si="16"/>
        <v/>
      </c>
      <c r="H256" s="400">
        <f t="shared" si="13"/>
        <v>0</v>
      </c>
      <c r="I256" s="341"/>
    </row>
    <row r="257" spans="1:9" x14ac:dyDescent="0.2">
      <c r="A257" s="383" t="str">
        <f>pagam.Num</f>
        <v/>
      </c>
      <c r="B257" s="384" t="str">
        <f>Mostra.Data</f>
        <v/>
      </c>
      <c r="C257" s="399" t="str">
        <f t="shared" si="14"/>
        <v/>
      </c>
      <c r="D257" s="399" t="str">
        <f>Interesse</f>
        <v/>
      </c>
      <c r="E257" s="399" t="str">
        <f>Capitale</f>
        <v/>
      </c>
      <c r="F257" s="399" t="str">
        <f t="shared" si="15"/>
        <v/>
      </c>
      <c r="G257" s="399" t="str">
        <f t="shared" si="16"/>
        <v/>
      </c>
      <c r="H257" s="400">
        <f t="shared" si="13"/>
        <v>0</v>
      </c>
      <c r="I257" s="341"/>
    </row>
    <row r="258" spans="1:9" x14ac:dyDescent="0.2">
      <c r="A258" s="383" t="str">
        <f>pagam.Num</f>
        <v/>
      </c>
      <c r="B258" s="384" t="str">
        <f>Mostra.Data</f>
        <v/>
      </c>
      <c r="C258" s="399" t="str">
        <f t="shared" si="14"/>
        <v/>
      </c>
      <c r="D258" s="399" t="str">
        <f>Interesse</f>
        <v/>
      </c>
      <c r="E258" s="399" t="str">
        <f>Capitale</f>
        <v/>
      </c>
      <c r="F258" s="399" t="str">
        <f t="shared" si="15"/>
        <v/>
      </c>
      <c r="G258" s="399" t="str">
        <f t="shared" si="16"/>
        <v/>
      </c>
      <c r="H258" s="400">
        <f t="shared" si="13"/>
        <v>0</v>
      </c>
      <c r="I258" s="341"/>
    </row>
    <row r="259" spans="1:9" x14ac:dyDescent="0.2">
      <c r="A259" s="383" t="str">
        <f>pagam.Num</f>
        <v/>
      </c>
      <c r="B259" s="384" t="str">
        <f>Mostra.Data</f>
        <v/>
      </c>
      <c r="C259" s="399" t="str">
        <f t="shared" si="14"/>
        <v/>
      </c>
      <c r="D259" s="399" t="str">
        <f>Interesse</f>
        <v/>
      </c>
      <c r="E259" s="399" t="str">
        <f>Capitale</f>
        <v/>
      </c>
      <c r="F259" s="399" t="str">
        <f t="shared" si="15"/>
        <v/>
      </c>
      <c r="G259" s="399" t="str">
        <f t="shared" si="16"/>
        <v/>
      </c>
      <c r="H259" s="400">
        <f t="shared" si="13"/>
        <v>0</v>
      </c>
      <c r="I259" s="341"/>
    </row>
    <row r="260" spans="1:9" x14ac:dyDescent="0.2">
      <c r="A260" s="383" t="str">
        <f>pagam.Num</f>
        <v/>
      </c>
      <c r="B260" s="384" t="str">
        <f>Mostra.Data</f>
        <v/>
      </c>
      <c r="C260" s="399" t="str">
        <f t="shared" si="14"/>
        <v/>
      </c>
      <c r="D260" s="399" t="str">
        <f>Interesse</f>
        <v/>
      </c>
      <c r="E260" s="399" t="str">
        <f>Capitale</f>
        <v/>
      </c>
      <c r="F260" s="399" t="str">
        <f t="shared" si="15"/>
        <v/>
      </c>
      <c r="G260" s="399" t="str">
        <f t="shared" si="16"/>
        <v/>
      </c>
      <c r="H260" s="400">
        <f t="shared" si="13"/>
        <v>0</v>
      </c>
      <c r="I260" s="341"/>
    </row>
    <row r="261" spans="1:9" x14ac:dyDescent="0.2">
      <c r="A261" s="383" t="str">
        <f>pagam.Num</f>
        <v/>
      </c>
      <c r="B261" s="384" t="str">
        <f>Mostra.Data</f>
        <v/>
      </c>
      <c r="C261" s="399" t="str">
        <f t="shared" si="14"/>
        <v/>
      </c>
      <c r="D261" s="399" t="str">
        <f>Interesse</f>
        <v/>
      </c>
      <c r="E261" s="399" t="str">
        <f>Capitale</f>
        <v/>
      </c>
      <c r="F261" s="399" t="str">
        <f t="shared" si="15"/>
        <v/>
      </c>
      <c r="G261" s="399" t="str">
        <f t="shared" si="16"/>
        <v/>
      </c>
      <c r="H261" s="400">
        <f t="shared" si="13"/>
        <v>0</v>
      </c>
      <c r="I261" s="341"/>
    </row>
    <row r="262" spans="1:9" x14ac:dyDescent="0.2">
      <c r="A262" s="383" t="str">
        <f>pagam.Num</f>
        <v/>
      </c>
      <c r="B262" s="384" t="str">
        <f>Mostra.Data</f>
        <v/>
      </c>
      <c r="C262" s="399" t="str">
        <f t="shared" si="14"/>
        <v/>
      </c>
      <c r="D262" s="399" t="str">
        <f>Interesse</f>
        <v/>
      </c>
      <c r="E262" s="399" t="str">
        <f>Capitale</f>
        <v/>
      </c>
      <c r="F262" s="399" t="str">
        <f t="shared" si="15"/>
        <v/>
      </c>
      <c r="G262" s="399" t="str">
        <f t="shared" si="16"/>
        <v/>
      </c>
      <c r="H262" s="400">
        <f t="shared" si="13"/>
        <v>0</v>
      </c>
      <c r="I262" s="341"/>
    </row>
    <row r="263" spans="1:9" x14ac:dyDescent="0.2">
      <c r="A263" s="383" t="str">
        <f>pagam.Num</f>
        <v/>
      </c>
      <c r="B263" s="384" t="str">
        <f>Mostra.Data</f>
        <v/>
      </c>
      <c r="C263" s="399" t="str">
        <f t="shared" si="14"/>
        <v/>
      </c>
      <c r="D263" s="399" t="str">
        <f>Interesse</f>
        <v/>
      </c>
      <c r="E263" s="399" t="str">
        <f>Capitale</f>
        <v/>
      </c>
      <c r="F263" s="399" t="str">
        <f t="shared" si="15"/>
        <v/>
      </c>
      <c r="G263" s="399" t="str">
        <f t="shared" si="16"/>
        <v/>
      </c>
      <c r="H263" s="400">
        <f t="shared" si="13"/>
        <v>0</v>
      </c>
      <c r="I263" s="341"/>
    </row>
    <row r="264" spans="1:9" x14ac:dyDescent="0.2">
      <c r="A264" s="383" t="str">
        <f>pagam.Num</f>
        <v/>
      </c>
      <c r="B264" s="384" t="str">
        <f>Mostra.Data</f>
        <v/>
      </c>
      <c r="C264" s="399" t="str">
        <f t="shared" si="14"/>
        <v/>
      </c>
      <c r="D264" s="399" t="str">
        <f>Interesse</f>
        <v/>
      </c>
      <c r="E264" s="399" t="str">
        <f>Capitale</f>
        <v/>
      </c>
      <c r="F264" s="399" t="str">
        <f t="shared" si="15"/>
        <v/>
      </c>
      <c r="G264" s="399" t="str">
        <f t="shared" si="16"/>
        <v/>
      </c>
      <c r="H264" s="400">
        <f t="shared" si="13"/>
        <v>0</v>
      </c>
      <c r="I264" s="341"/>
    </row>
    <row r="265" spans="1:9" x14ac:dyDescent="0.2">
      <c r="A265" s="383" t="str">
        <f>pagam.Num</f>
        <v/>
      </c>
      <c r="B265" s="384" t="str">
        <f>Mostra.Data</f>
        <v/>
      </c>
      <c r="C265" s="399" t="str">
        <f t="shared" si="14"/>
        <v/>
      </c>
      <c r="D265" s="399" t="str">
        <f>Interesse</f>
        <v/>
      </c>
      <c r="E265" s="399" t="str">
        <f>Capitale</f>
        <v/>
      </c>
      <c r="F265" s="399" t="str">
        <f t="shared" si="15"/>
        <v/>
      </c>
      <c r="G265" s="399" t="str">
        <f t="shared" si="16"/>
        <v/>
      </c>
      <c r="H265" s="400">
        <f t="shared" si="13"/>
        <v>0</v>
      </c>
      <c r="I265" s="341"/>
    </row>
    <row r="266" spans="1:9" x14ac:dyDescent="0.2">
      <c r="A266" s="383" t="str">
        <f>pagam.Num</f>
        <v/>
      </c>
      <c r="B266" s="384" t="str">
        <f>Mostra.Data</f>
        <v/>
      </c>
      <c r="C266" s="399" t="str">
        <f t="shared" si="14"/>
        <v/>
      </c>
      <c r="D266" s="399" t="str">
        <f>Interesse</f>
        <v/>
      </c>
      <c r="E266" s="399" t="str">
        <f>Capitale</f>
        <v/>
      </c>
      <c r="F266" s="399" t="str">
        <f t="shared" si="15"/>
        <v/>
      </c>
      <c r="G266" s="399" t="str">
        <f t="shared" si="16"/>
        <v/>
      </c>
      <c r="H266" s="400">
        <f t="shared" si="13"/>
        <v>0</v>
      </c>
      <c r="I266" s="341"/>
    </row>
    <row r="267" spans="1:9" x14ac:dyDescent="0.2">
      <c r="A267" s="383" t="str">
        <f>pagam.Num</f>
        <v/>
      </c>
      <c r="B267" s="384" t="str">
        <f>Mostra.Data</f>
        <v/>
      </c>
      <c r="C267" s="399" t="str">
        <f t="shared" si="14"/>
        <v/>
      </c>
      <c r="D267" s="399" t="str">
        <f>Interesse</f>
        <v/>
      </c>
      <c r="E267" s="399" t="str">
        <f>Capitale</f>
        <v/>
      </c>
      <c r="F267" s="399" t="str">
        <f t="shared" si="15"/>
        <v/>
      </c>
      <c r="G267" s="399" t="str">
        <f t="shared" si="16"/>
        <v/>
      </c>
      <c r="H267" s="400">
        <f t="shared" si="13"/>
        <v>0</v>
      </c>
      <c r="I267" s="341"/>
    </row>
    <row r="268" spans="1:9" x14ac:dyDescent="0.2">
      <c r="A268" s="383" t="str">
        <f>pagam.Num</f>
        <v/>
      </c>
      <c r="B268" s="384" t="str">
        <f>Mostra.Data</f>
        <v/>
      </c>
      <c r="C268" s="399" t="str">
        <f t="shared" si="14"/>
        <v/>
      </c>
      <c r="D268" s="399" t="str">
        <f>Interesse</f>
        <v/>
      </c>
      <c r="E268" s="399" t="str">
        <f>Capitale</f>
        <v/>
      </c>
      <c r="F268" s="399" t="str">
        <f t="shared" si="15"/>
        <v/>
      </c>
      <c r="G268" s="399" t="str">
        <f t="shared" si="16"/>
        <v/>
      </c>
      <c r="H268" s="400">
        <f t="shared" si="13"/>
        <v>0</v>
      </c>
      <c r="I268" s="341"/>
    </row>
    <row r="269" spans="1:9" x14ac:dyDescent="0.2">
      <c r="A269" s="383" t="str">
        <f>pagam.Num</f>
        <v/>
      </c>
      <c r="B269" s="384" t="str">
        <f>Mostra.Data</f>
        <v/>
      </c>
      <c r="C269" s="399" t="str">
        <f t="shared" si="14"/>
        <v/>
      </c>
      <c r="D269" s="399" t="str">
        <f>Interesse</f>
        <v/>
      </c>
      <c r="E269" s="399" t="str">
        <f>Capitale</f>
        <v/>
      </c>
      <c r="F269" s="399" t="str">
        <f t="shared" si="15"/>
        <v/>
      </c>
      <c r="G269" s="399" t="str">
        <f t="shared" si="16"/>
        <v/>
      </c>
      <c r="H269" s="400">
        <f t="shared" si="13"/>
        <v>0</v>
      </c>
      <c r="I269" s="341"/>
    </row>
    <row r="270" spans="1:9" x14ac:dyDescent="0.2">
      <c r="A270" s="383" t="str">
        <f>pagam.Num</f>
        <v/>
      </c>
      <c r="B270" s="384" t="str">
        <f>Mostra.Data</f>
        <v/>
      </c>
      <c r="C270" s="399" t="str">
        <f t="shared" si="14"/>
        <v/>
      </c>
      <c r="D270" s="399" t="str">
        <f>Interesse</f>
        <v/>
      </c>
      <c r="E270" s="399" t="str">
        <f>Capitale</f>
        <v/>
      </c>
      <c r="F270" s="399" t="str">
        <f t="shared" si="15"/>
        <v/>
      </c>
      <c r="G270" s="399" t="str">
        <f t="shared" si="16"/>
        <v/>
      </c>
      <c r="H270" s="400">
        <f t="shared" si="13"/>
        <v>0</v>
      </c>
      <c r="I270" s="341"/>
    </row>
    <row r="271" spans="1:9" x14ac:dyDescent="0.2">
      <c r="A271" s="383" t="str">
        <f>pagam.Num</f>
        <v/>
      </c>
      <c r="B271" s="384" t="str">
        <f>Mostra.Data</f>
        <v/>
      </c>
      <c r="C271" s="399" t="str">
        <f t="shared" si="14"/>
        <v/>
      </c>
      <c r="D271" s="399" t="str">
        <f>Interesse</f>
        <v/>
      </c>
      <c r="E271" s="399" t="str">
        <f>Capitale</f>
        <v/>
      </c>
      <c r="F271" s="399" t="str">
        <f t="shared" si="15"/>
        <v/>
      </c>
      <c r="G271" s="399" t="str">
        <f t="shared" si="16"/>
        <v/>
      </c>
      <c r="H271" s="400">
        <f t="shared" si="13"/>
        <v>0</v>
      </c>
      <c r="I271" s="341"/>
    </row>
    <row r="272" spans="1:9" x14ac:dyDescent="0.2">
      <c r="A272" s="383" t="str">
        <f>pagam.Num</f>
        <v/>
      </c>
      <c r="B272" s="384" t="str">
        <f>Mostra.Data</f>
        <v/>
      </c>
      <c r="C272" s="399" t="str">
        <f t="shared" si="14"/>
        <v/>
      </c>
      <c r="D272" s="399" t="str">
        <f>Interesse</f>
        <v/>
      </c>
      <c r="E272" s="399" t="str">
        <f>Capitale</f>
        <v/>
      </c>
      <c r="F272" s="399" t="str">
        <f t="shared" si="15"/>
        <v/>
      </c>
      <c r="G272" s="399" t="str">
        <f t="shared" si="16"/>
        <v/>
      </c>
      <c r="H272" s="400">
        <f t="shared" si="13"/>
        <v>0</v>
      </c>
      <c r="I272" s="341"/>
    </row>
    <row r="273" spans="1:9" x14ac:dyDescent="0.2">
      <c r="A273" s="383" t="str">
        <f>pagam.Num</f>
        <v/>
      </c>
      <c r="B273" s="384" t="str">
        <f>Mostra.Data</f>
        <v/>
      </c>
      <c r="C273" s="399" t="str">
        <f t="shared" si="14"/>
        <v/>
      </c>
      <c r="D273" s="399" t="str">
        <f>Interesse</f>
        <v/>
      </c>
      <c r="E273" s="399" t="str">
        <f>Capitale</f>
        <v/>
      </c>
      <c r="F273" s="399" t="str">
        <f t="shared" si="15"/>
        <v/>
      </c>
      <c r="G273" s="399" t="str">
        <f t="shared" si="16"/>
        <v/>
      </c>
      <c r="H273" s="400">
        <f t="shared" si="13"/>
        <v>0</v>
      </c>
      <c r="I273" s="341"/>
    </row>
    <row r="274" spans="1:9" x14ac:dyDescent="0.2">
      <c r="A274" s="383" t="str">
        <f>pagam.Num</f>
        <v/>
      </c>
      <c r="B274" s="384" t="str">
        <f>Mostra.Data</f>
        <v/>
      </c>
      <c r="C274" s="399" t="str">
        <f t="shared" si="14"/>
        <v/>
      </c>
      <c r="D274" s="399" t="str">
        <f>Interesse</f>
        <v/>
      </c>
      <c r="E274" s="399" t="str">
        <f>Capitale</f>
        <v/>
      </c>
      <c r="F274" s="399" t="str">
        <f t="shared" si="15"/>
        <v/>
      </c>
      <c r="G274" s="399" t="str">
        <f t="shared" si="16"/>
        <v/>
      </c>
      <c r="H274" s="400">
        <f t="shared" si="13"/>
        <v>0</v>
      </c>
      <c r="I274" s="341"/>
    </row>
    <row r="275" spans="1:9" x14ac:dyDescent="0.2">
      <c r="A275" s="383" t="str">
        <f>pagam.Num</f>
        <v/>
      </c>
      <c r="B275" s="384" t="str">
        <f>Mostra.Data</f>
        <v/>
      </c>
      <c r="C275" s="399" t="str">
        <f t="shared" si="14"/>
        <v/>
      </c>
      <c r="D275" s="399" t="str">
        <f>Interesse</f>
        <v/>
      </c>
      <c r="E275" s="399" t="str">
        <f>Capitale</f>
        <v/>
      </c>
      <c r="F275" s="399" t="str">
        <f t="shared" si="15"/>
        <v/>
      </c>
      <c r="G275" s="399" t="str">
        <f t="shared" si="16"/>
        <v/>
      </c>
      <c r="H275" s="400">
        <f t="shared" si="13"/>
        <v>0</v>
      </c>
      <c r="I275" s="341"/>
    </row>
    <row r="276" spans="1:9" x14ac:dyDescent="0.2">
      <c r="A276" s="383" t="str">
        <f>pagam.Num</f>
        <v/>
      </c>
      <c r="B276" s="384" t="str">
        <f>Mostra.Data</f>
        <v/>
      </c>
      <c r="C276" s="399" t="str">
        <f t="shared" si="14"/>
        <v/>
      </c>
      <c r="D276" s="399" t="str">
        <f>Interesse</f>
        <v/>
      </c>
      <c r="E276" s="399" t="str">
        <f>Capitale</f>
        <v/>
      </c>
      <c r="F276" s="399" t="str">
        <f t="shared" si="15"/>
        <v/>
      </c>
      <c r="G276" s="399" t="str">
        <f t="shared" si="16"/>
        <v/>
      </c>
      <c r="H276" s="400">
        <f t="shared" si="13"/>
        <v>0</v>
      </c>
      <c r="I276" s="341"/>
    </row>
    <row r="277" spans="1:9" x14ac:dyDescent="0.2">
      <c r="A277" s="383" t="str">
        <f>pagam.Num</f>
        <v/>
      </c>
      <c r="B277" s="384" t="str">
        <f>Mostra.Data</f>
        <v/>
      </c>
      <c r="C277" s="399" t="str">
        <f t="shared" si="14"/>
        <v/>
      </c>
      <c r="D277" s="399" t="str">
        <f>Interesse</f>
        <v/>
      </c>
      <c r="E277" s="399" t="str">
        <f>Capitale</f>
        <v/>
      </c>
      <c r="F277" s="399" t="str">
        <f t="shared" si="15"/>
        <v/>
      </c>
      <c r="G277" s="399" t="str">
        <f t="shared" si="16"/>
        <v/>
      </c>
      <c r="H277" s="400">
        <f t="shared" si="13"/>
        <v>0</v>
      </c>
      <c r="I277" s="341"/>
    </row>
    <row r="278" spans="1:9" x14ac:dyDescent="0.2">
      <c r="A278" s="383" t="str">
        <f>pagam.Num</f>
        <v/>
      </c>
      <c r="B278" s="384" t="str">
        <f>Mostra.Data</f>
        <v/>
      </c>
      <c r="C278" s="399" t="str">
        <f t="shared" si="14"/>
        <v/>
      </c>
      <c r="D278" s="399" t="str">
        <f>Interesse</f>
        <v/>
      </c>
      <c r="E278" s="399" t="str">
        <f>Capitale</f>
        <v/>
      </c>
      <c r="F278" s="399" t="str">
        <f t="shared" si="15"/>
        <v/>
      </c>
      <c r="G278" s="399" t="str">
        <f t="shared" si="16"/>
        <v/>
      </c>
      <c r="H278" s="400">
        <f t="shared" si="13"/>
        <v>0</v>
      </c>
      <c r="I278" s="341"/>
    </row>
    <row r="279" spans="1:9" x14ac:dyDescent="0.2">
      <c r="A279" s="383" t="str">
        <f>pagam.Num</f>
        <v/>
      </c>
      <c r="B279" s="384" t="str">
        <f>Mostra.Data</f>
        <v/>
      </c>
      <c r="C279" s="399" t="str">
        <f t="shared" si="14"/>
        <v/>
      </c>
      <c r="D279" s="399" t="str">
        <f>Interesse</f>
        <v/>
      </c>
      <c r="E279" s="399" t="str">
        <f>Capitale</f>
        <v/>
      </c>
      <c r="F279" s="399" t="str">
        <f t="shared" si="15"/>
        <v/>
      </c>
      <c r="G279" s="399" t="str">
        <f t="shared" si="16"/>
        <v/>
      </c>
      <c r="H279" s="400">
        <f t="shared" si="13"/>
        <v>0</v>
      </c>
      <c r="I279" s="341"/>
    </row>
    <row r="280" spans="1:9" x14ac:dyDescent="0.2">
      <c r="A280" s="383" t="str">
        <f>pagam.Num</f>
        <v/>
      </c>
      <c r="B280" s="384" t="str">
        <f>Mostra.Data</f>
        <v/>
      </c>
      <c r="C280" s="399" t="str">
        <f t="shared" si="14"/>
        <v/>
      </c>
      <c r="D280" s="399" t="str">
        <f>Interesse</f>
        <v/>
      </c>
      <c r="E280" s="399" t="str">
        <f>Capitale</f>
        <v/>
      </c>
      <c r="F280" s="399" t="str">
        <f t="shared" si="15"/>
        <v/>
      </c>
      <c r="G280" s="399" t="str">
        <f t="shared" si="16"/>
        <v/>
      </c>
      <c r="H280" s="400">
        <f t="shared" si="13"/>
        <v>0</v>
      </c>
      <c r="I280" s="341"/>
    </row>
    <row r="281" spans="1:9" x14ac:dyDescent="0.2">
      <c r="A281" s="383" t="str">
        <f>pagam.Num</f>
        <v/>
      </c>
      <c r="B281" s="384" t="str">
        <f>Mostra.Data</f>
        <v/>
      </c>
      <c r="C281" s="399" t="str">
        <f t="shared" si="14"/>
        <v/>
      </c>
      <c r="D281" s="399" t="str">
        <f>Interesse</f>
        <v/>
      </c>
      <c r="E281" s="399" t="str">
        <f>Capitale</f>
        <v/>
      </c>
      <c r="F281" s="399" t="str">
        <f t="shared" si="15"/>
        <v/>
      </c>
      <c r="G281" s="399" t="str">
        <f t="shared" si="16"/>
        <v/>
      </c>
      <c r="H281" s="400">
        <f t="shared" ref="H281:H344" si="17">IFERROR((H280+E281),0)</f>
        <v>0</v>
      </c>
      <c r="I281" s="341"/>
    </row>
    <row r="282" spans="1:9" x14ac:dyDescent="0.2">
      <c r="A282" s="383" t="str">
        <f>pagam.Num</f>
        <v/>
      </c>
      <c r="B282" s="384" t="str">
        <f>Mostra.Data</f>
        <v/>
      </c>
      <c r="C282" s="399" t="str">
        <f t="shared" ref="C282:C345" si="18">Bil.Iniz</f>
        <v/>
      </c>
      <c r="D282" s="399" t="str">
        <f>Interesse</f>
        <v/>
      </c>
      <c r="E282" s="399" t="str">
        <f>Capitale</f>
        <v/>
      </c>
      <c r="F282" s="399" t="str">
        <f t="shared" ref="F282:F345" si="19">Bilancio.finale</f>
        <v/>
      </c>
      <c r="G282" s="399" t="str">
        <f t="shared" ref="G282:G345" si="20">Interesse.Comp</f>
        <v/>
      </c>
      <c r="H282" s="400">
        <f t="shared" si="17"/>
        <v>0</v>
      </c>
      <c r="I282" s="341"/>
    </row>
    <row r="283" spans="1:9" x14ac:dyDescent="0.2">
      <c r="A283" s="383" t="str">
        <f>pagam.Num</f>
        <v/>
      </c>
      <c r="B283" s="384" t="str">
        <f>Mostra.Data</f>
        <v/>
      </c>
      <c r="C283" s="399" t="str">
        <f t="shared" si="18"/>
        <v/>
      </c>
      <c r="D283" s="399" t="str">
        <f>Interesse</f>
        <v/>
      </c>
      <c r="E283" s="399" t="str">
        <f>Capitale</f>
        <v/>
      </c>
      <c r="F283" s="399" t="str">
        <f t="shared" si="19"/>
        <v/>
      </c>
      <c r="G283" s="399" t="str">
        <f t="shared" si="20"/>
        <v/>
      </c>
      <c r="H283" s="400">
        <f t="shared" si="17"/>
        <v>0</v>
      </c>
      <c r="I283" s="341"/>
    </row>
    <row r="284" spans="1:9" x14ac:dyDescent="0.2">
      <c r="A284" s="383" t="str">
        <f>pagam.Num</f>
        <v/>
      </c>
      <c r="B284" s="384" t="str">
        <f>Mostra.Data</f>
        <v/>
      </c>
      <c r="C284" s="399" t="str">
        <f t="shared" si="18"/>
        <v/>
      </c>
      <c r="D284" s="399" t="str">
        <f>Interesse</f>
        <v/>
      </c>
      <c r="E284" s="399" t="str">
        <f>Capitale</f>
        <v/>
      </c>
      <c r="F284" s="399" t="str">
        <f t="shared" si="19"/>
        <v/>
      </c>
      <c r="G284" s="399" t="str">
        <f t="shared" si="20"/>
        <v/>
      </c>
      <c r="H284" s="400">
        <f t="shared" si="17"/>
        <v>0</v>
      </c>
      <c r="I284" s="341"/>
    </row>
    <row r="285" spans="1:9" x14ac:dyDescent="0.2">
      <c r="A285" s="383" t="str">
        <f>pagam.Num</f>
        <v/>
      </c>
      <c r="B285" s="384" t="str">
        <f>Mostra.Data</f>
        <v/>
      </c>
      <c r="C285" s="399" t="str">
        <f t="shared" si="18"/>
        <v/>
      </c>
      <c r="D285" s="399" t="str">
        <f>Interesse</f>
        <v/>
      </c>
      <c r="E285" s="399" t="str">
        <f>Capitale</f>
        <v/>
      </c>
      <c r="F285" s="399" t="str">
        <f t="shared" si="19"/>
        <v/>
      </c>
      <c r="G285" s="399" t="str">
        <f t="shared" si="20"/>
        <v/>
      </c>
      <c r="H285" s="400">
        <f t="shared" si="17"/>
        <v>0</v>
      </c>
      <c r="I285" s="341"/>
    </row>
    <row r="286" spans="1:9" x14ac:dyDescent="0.2">
      <c r="A286" s="383" t="str">
        <f>pagam.Num</f>
        <v/>
      </c>
      <c r="B286" s="384" t="str">
        <f>Mostra.Data</f>
        <v/>
      </c>
      <c r="C286" s="399" t="str">
        <f t="shared" si="18"/>
        <v/>
      </c>
      <c r="D286" s="399" t="str">
        <f>Interesse</f>
        <v/>
      </c>
      <c r="E286" s="399" t="str">
        <f>Capitale</f>
        <v/>
      </c>
      <c r="F286" s="399" t="str">
        <f t="shared" si="19"/>
        <v/>
      </c>
      <c r="G286" s="399" t="str">
        <f t="shared" si="20"/>
        <v/>
      </c>
      <c r="H286" s="400">
        <f t="shared" si="17"/>
        <v>0</v>
      </c>
      <c r="I286" s="341"/>
    </row>
    <row r="287" spans="1:9" x14ac:dyDescent="0.2">
      <c r="A287" s="383" t="str">
        <f>pagam.Num</f>
        <v/>
      </c>
      <c r="B287" s="384" t="str">
        <f>Mostra.Data</f>
        <v/>
      </c>
      <c r="C287" s="399" t="str">
        <f t="shared" si="18"/>
        <v/>
      </c>
      <c r="D287" s="399" t="str">
        <f>Interesse</f>
        <v/>
      </c>
      <c r="E287" s="399" t="str">
        <f>Capitale</f>
        <v/>
      </c>
      <c r="F287" s="399" t="str">
        <f t="shared" si="19"/>
        <v/>
      </c>
      <c r="G287" s="399" t="str">
        <f t="shared" si="20"/>
        <v/>
      </c>
      <c r="H287" s="400">
        <f t="shared" si="17"/>
        <v>0</v>
      </c>
      <c r="I287" s="341"/>
    </row>
    <row r="288" spans="1:9" x14ac:dyDescent="0.2">
      <c r="A288" s="383" t="str">
        <f>pagam.Num</f>
        <v/>
      </c>
      <c r="B288" s="384" t="str">
        <f>Mostra.Data</f>
        <v/>
      </c>
      <c r="C288" s="399" t="str">
        <f t="shared" si="18"/>
        <v/>
      </c>
      <c r="D288" s="399" t="str">
        <f>Interesse</f>
        <v/>
      </c>
      <c r="E288" s="399" t="str">
        <f>Capitale</f>
        <v/>
      </c>
      <c r="F288" s="399" t="str">
        <f t="shared" si="19"/>
        <v/>
      </c>
      <c r="G288" s="399" t="str">
        <f t="shared" si="20"/>
        <v/>
      </c>
      <c r="H288" s="400">
        <f t="shared" si="17"/>
        <v>0</v>
      </c>
      <c r="I288" s="341"/>
    </row>
    <row r="289" spans="1:9" x14ac:dyDescent="0.2">
      <c r="A289" s="383" t="str">
        <f>pagam.Num</f>
        <v/>
      </c>
      <c r="B289" s="384" t="str">
        <f>Mostra.Data</f>
        <v/>
      </c>
      <c r="C289" s="399" t="str">
        <f t="shared" si="18"/>
        <v/>
      </c>
      <c r="D289" s="399" t="str">
        <f>Interesse</f>
        <v/>
      </c>
      <c r="E289" s="399" t="str">
        <f>Capitale</f>
        <v/>
      </c>
      <c r="F289" s="399" t="str">
        <f t="shared" si="19"/>
        <v/>
      </c>
      <c r="G289" s="399" t="str">
        <f t="shared" si="20"/>
        <v/>
      </c>
      <c r="H289" s="400">
        <f t="shared" si="17"/>
        <v>0</v>
      </c>
      <c r="I289" s="341"/>
    </row>
    <row r="290" spans="1:9" x14ac:dyDescent="0.2">
      <c r="A290" s="383" t="str">
        <f>pagam.Num</f>
        <v/>
      </c>
      <c r="B290" s="384" t="str">
        <f>Mostra.Data</f>
        <v/>
      </c>
      <c r="C290" s="399" t="str">
        <f t="shared" si="18"/>
        <v/>
      </c>
      <c r="D290" s="399" t="str">
        <f>Interesse</f>
        <v/>
      </c>
      <c r="E290" s="399" t="str">
        <f>Capitale</f>
        <v/>
      </c>
      <c r="F290" s="399" t="str">
        <f t="shared" si="19"/>
        <v/>
      </c>
      <c r="G290" s="399" t="str">
        <f t="shared" si="20"/>
        <v/>
      </c>
      <c r="H290" s="400">
        <f t="shared" si="17"/>
        <v>0</v>
      </c>
      <c r="I290" s="341"/>
    </row>
    <row r="291" spans="1:9" x14ac:dyDescent="0.2">
      <c r="A291" s="383" t="str">
        <f>pagam.Num</f>
        <v/>
      </c>
      <c r="B291" s="384" t="str">
        <f>Mostra.Data</f>
        <v/>
      </c>
      <c r="C291" s="399" t="str">
        <f t="shared" si="18"/>
        <v/>
      </c>
      <c r="D291" s="399" t="str">
        <f>Interesse</f>
        <v/>
      </c>
      <c r="E291" s="399" t="str">
        <f>Capitale</f>
        <v/>
      </c>
      <c r="F291" s="399" t="str">
        <f t="shared" si="19"/>
        <v/>
      </c>
      <c r="G291" s="399" t="str">
        <f t="shared" si="20"/>
        <v/>
      </c>
      <c r="H291" s="400">
        <f t="shared" si="17"/>
        <v>0</v>
      </c>
      <c r="I291" s="341"/>
    </row>
    <row r="292" spans="1:9" x14ac:dyDescent="0.2">
      <c r="A292" s="383" t="str">
        <f>pagam.Num</f>
        <v/>
      </c>
      <c r="B292" s="384" t="str">
        <f>Mostra.Data</f>
        <v/>
      </c>
      <c r="C292" s="399" t="str">
        <f t="shared" si="18"/>
        <v/>
      </c>
      <c r="D292" s="399" t="str">
        <f>Interesse</f>
        <v/>
      </c>
      <c r="E292" s="399" t="str">
        <f>Capitale</f>
        <v/>
      </c>
      <c r="F292" s="399" t="str">
        <f t="shared" si="19"/>
        <v/>
      </c>
      <c r="G292" s="399" t="str">
        <f t="shared" si="20"/>
        <v/>
      </c>
      <c r="H292" s="400">
        <f t="shared" si="17"/>
        <v>0</v>
      </c>
      <c r="I292" s="341"/>
    </row>
    <row r="293" spans="1:9" x14ac:dyDescent="0.2">
      <c r="A293" s="383" t="str">
        <f>pagam.Num</f>
        <v/>
      </c>
      <c r="B293" s="384" t="str">
        <f>Mostra.Data</f>
        <v/>
      </c>
      <c r="C293" s="399" t="str">
        <f t="shared" si="18"/>
        <v/>
      </c>
      <c r="D293" s="399" t="str">
        <f>Interesse</f>
        <v/>
      </c>
      <c r="E293" s="399" t="str">
        <f>Capitale</f>
        <v/>
      </c>
      <c r="F293" s="399" t="str">
        <f t="shared" si="19"/>
        <v/>
      </c>
      <c r="G293" s="399" t="str">
        <f t="shared" si="20"/>
        <v/>
      </c>
      <c r="H293" s="400">
        <f t="shared" si="17"/>
        <v>0</v>
      </c>
      <c r="I293" s="341"/>
    </row>
    <row r="294" spans="1:9" x14ac:dyDescent="0.2">
      <c r="A294" s="383" t="str">
        <f>pagam.Num</f>
        <v/>
      </c>
      <c r="B294" s="384" t="str">
        <f>Mostra.Data</f>
        <v/>
      </c>
      <c r="C294" s="399" t="str">
        <f t="shared" si="18"/>
        <v/>
      </c>
      <c r="D294" s="399" t="str">
        <f>Interesse</f>
        <v/>
      </c>
      <c r="E294" s="399" t="str">
        <f>Capitale</f>
        <v/>
      </c>
      <c r="F294" s="399" t="str">
        <f t="shared" si="19"/>
        <v/>
      </c>
      <c r="G294" s="399" t="str">
        <f t="shared" si="20"/>
        <v/>
      </c>
      <c r="H294" s="400">
        <f t="shared" si="17"/>
        <v>0</v>
      </c>
      <c r="I294" s="341"/>
    </row>
    <row r="295" spans="1:9" x14ac:dyDescent="0.2">
      <c r="A295" s="383" t="str">
        <f>pagam.Num</f>
        <v/>
      </c>
      <c r="B295" s="384" t="str">
        <f>Mostra.Data</f>
        <v/>
      </c>
      <c r="C295" s="399" t="str">
        <f t="shared" si="18"/>
        <v/>
      </c>
      <c r="D295" s="399" t="str">
        <f>Interesse</f>
        <v/>
      </c>
      <c r="E295" s="399" t="str">
        <f>Capitale</f>
        <v/>
      </c>
      <c r="F295" s="399" t="str">
        <f t="shared" si="19"/>
        <v/>
      </c>
      <c r="G295" s="399" t="str">
        <f t="shared" si="20"/>
        <v/>
      </c>
      <c r="H295" s="400">
        <f t="shared" si="17"/>
        <v>0</v>
      </c>
      <c r="I295" s="341"/>
    </row>
    <row r="296" spans="1:9" x14ac:dyDescent="0.2">
      <c r="A296" s="383" t="str">
        <f>pagam.Num</f>
        <v/>
      </c>
      <c r="B296" s="384" t="str">
        <f>Mostra.Data</f>
        <v/>
      </c>
      <c r="C296" s="399" t="str">
        <f t="shared" si="18"/>
        <v/>
      </c>
      <c r="D296" s="399" t="str">
        <f>Interesse</f>
        <v/>
      </c>
      <c r="E296" s="399" t="str">
        <f>Capitale</f>
        <v/>
      </c>
      <c r="F296" s="399" t="str">
        <f t="shared" si="19"/>
        <v/>
      </c>
      <c r="G296" s="399" t="str">
        <f t="shared" si="20"/>
        <v/>
      </c>
      <c r="H296" s="400">
        <f t="shared" si="17"/>
        <v>0</v>
      </c>
      <c r="I296" s="341"/>
    </row>
    <row r="297" spans="1:9" x14ac:dyDescent="0.2">
      <c r="A297" s="383" t="str">
        <f>pagam.Num</f>
        <v/>
      </c>
      <c r="B297" s="384" t="str">
        <f>Mostra.Data</f>
        <v/>
      </c>
      <c r="C297" s="399" t="str">
        <f t="shared" si="18"/>
        <v/>
      </c>
      <c r="D297" s="399" t="str">
        <f>Interesse</f>
        <v/>
      </c>
      <c r="E297" s="399" t="str">
        <f>Capitale</f>
        <v/>
      </c>
      <c r="F297" s="399" t="str">
        <f t="shared" si="19"/>
        <v/>
      </c>
      <c r="G297" s="399" t="str">
        <f t="shared" si="20"/>
        <v/>
      </c>
      <c r="H297" s="400">
        <f t="shared" si="17"/>
        <v>0</v>
      </c>
      <c r="I297" s="341"/>
    </row>
    <row r="298" spans="1:9" x14ac:dyDescent="0.2">
      <c r="A298" s="383" t="str">
        <f>pagam.Num</f>
        <v/>
      </c>
      <c r="B298" s="384" t="str">
        <f>Mostra.Data</f>
        <v/>
      </c>
      <c r="C298" s="399" t="str">
        <f t="shared" si="18"/>
        <v/>
      </c>
      <c r="D298" s="399" t="str">
        <f>Interesse</f>
        <v/>
      </c>
      <c r="E298" s="399" t="str">
        <f>Capitale</f>
        <v/>
      </c>
      <c r="F298" s="399" t="str">
        <f t="shared" si="19"/>
        <v/>
      </c>
      <c r="G298" s="399" t="str">
        <f t="shared" si="20"/>
        <v/>
      </c>
      <c r="H298" s="400">
        <f t="shared" si="17"/>
        <v>0</v>
      </c>
      <c r="I298" s="341"/>
    </row>
    <row r="299" spans="1:9" x14ac:dyDescent="0.2">
      <c r="A299" s="383" t="str">
        <f>pagam.Num</f>
        <v/>
      </c>
      <c r="B299" s="384" t="str">
        <f>Mostra.Data</f>
        <v/>
      </c>
      <c r="C299" s="399" t="str">
        <f t="shared" si="18"/>
        <v/>
      </c>
      <c r="D299" s="399" t="str">
        <f>Interesse</f>
        <v/>
      </c>
      <c r="E299" s="399" t="str">
        <f>Capitale</f>
        <v/>
      </c>
      <c r="F299" s="399" t="str">
        <f t="shared" si="19"/>
        <v/>
      </c>
      <c r="G299" s="399" t="str">
        <f t="shared" si="20"/>
        <v/>
      </c>
      <c r="H299" s="400">
        <f t="shared" si="17"/>
        <v>0</v>
      </c>
      <c r="I299" s="341"/>
    </row>
    <row r="300" spans="1:9" x14ac:dyDescent="0.2">
      <c r="A300" s="383" t="str">
        <f>pagam.Num</f>
        <v/>
      </c>
      <c r="B300" s="384" t="str">
        <f>Mostra.Data</f>
        <v/>
      </c>
      <c r="C300" s="399" t="str">
        <f t="shared" si="18"/>
        <v/>
      </c>
      <c r="D300" s="399" t="str">
        <f>Interesse</f>
        <v/>
      </c>
      <c r="E300" s="399" t="str">
        <f>Capitale</f>
        <v/>
      </c>
      <c r="F300" s="399" t="str">
        <f t="shared" si="19"/>
        <v/>
      </c>
      <c r="G300" s="399" t="str">
        <f t="shared" si="20"/>
        <v/>
      </c>
      <c r="H300" s="400">
        <f t="shared" si="17"/>
        <v>0</v>
      </c>
      <c r="I300" s="341"/>
    </row>
    <row r="301" spans="1:9" x14ac:dyDescent="0.2">
      <c r="A301" s="383" t="str">
        <f>pagam.Num</f>
        <v/>
      </c>
      <c r="B301" s="384" t="str">
        <f>Mostra.Data</f>
        <v/>
      </c>
      <c r="C301" s="399" t="str">
        <f t="shared" si="18"/>
        <v/>
      </c>
      <c r="D301" s="399" t="str">
        <f>Interesse</f>
        <v/>
      </c>
      <c r="E301" s="399" t="str">
        <f>Capitale</f>
        <v/>
      </c>
      <c r="F301" s="399" t="str">
        <f t="shared" si="19"/>
        <v/>
      </c>
      <c r="G301" s="399" t="str">
        <f t="shared" si="20"/>
        <v/>
      </c>
      <c r="H301" s="400">
        <f t="shared" si="17"/>
        <v>0</v>
      </c>
      <c r="I301" s="341"/>
    </row>
    <row r="302" spans="1:9" x14ac:dyDescent="0.2">
      <c r="A302" s="383" t="str">
        <f>pagam.Num</f>
        <v/>
      </c>
      <c r="B302" s="384" t="str">
        <f>Mostra.Data</f>
        <v/>
      </c>
      <c r="C302" s="399" t="str">
        <f t="shared" si="18"/>
        <v/>
      </c>
      <c r="D302" s="399" t="str">
        <f>Interesse</f>
        <v/>
      </c>
      <c r="E302" s="399" t="str">
        <f>Capitale</f>
        <v/>
      </c>
      <c r="F302" s="399" t="str">
        <f t="shared" si="19"/>
        <v/>
      </c>
      <c r="G302" s="399" t="str">
        <f t="shared" si="20"/>
        <v/>
      </c>
      <c r="H302" s="400">
        <f t="shared" si="17"/>
        <v>0</v>
      </c>
      <c r="I302" s="341"/>
    </row>
    <row r="303" spans="1:9" x14ac:dyDescent="0.2">
      <c r="A303" s="383" t="str">
        <f>pagam.Num</f>
        <v/>
      </c>
      <c r="B303" s="384" t="str">
        <f>Mostra.Data</f>
        <v/>
      </c>
      <c r="C303" s="399" t="str">
        <f t="shared" si="18"/>
        <v/>
      </c>
      <c r="D303" s="399" t="str">
        <f>Interesse</f>
        <v/>
      </c>
      <c r="E303" s="399" t="str">
        <f>Capitale</f>
        <v/>
      </c>
      <c r="F303" s="399" t="str">
        <f t="shared" si="19"/>
        <v/>
      </c>
      <c r="G303" s="399" t="str">
        <f t="shared" si="20"/>
        <v/>
      </c>
      <c r="H303" s="400">
        <f t="shared" si="17"/>
        <v>0</v>
      </c>
      <c r="I303" s="341"/>
    </row>
    <row r="304" spans="1:9" x14ac:dyDescent="0.2">
      <c r="A304" s="383" t="str">
        <f>pagam.Num</f>
        <v/>
      </c>
      <c r="B304" s="384" t="str">
        <f>Mostra.Data</f>
        <v/>
      </c>
      <c r="C304" s="399" t="str">
        <f t="shared" si="18"/>
        <v/>
      </c>
      <c r="D304" s="399" t="str">
        <f>Interesse</f>
        <v/>
      </c>
      <c r="E304" s="399" t="str">
        <f>Capitale</f>
        <v/>
      </c>
      <c r="F304" s="399" t="str">
        <f t="shared" si="19"/>
        <v/>
      </c>
      <c r="G304" s="399" t="str">
        <f t="shared" si="20"/>
        <v/>
      </c>
      <c r="H304" s="400">
        <f t="shared" si="17"/>
        <v>0</v>
      </c>
      <c r="I304" s="341"/>
    </row>
    <row r="305" spans="1:9" x14ac:dyDescent="0.2">
      <c r="A305" s="383" t="str">
        <f>pagam.Num</f>
        <v/>
      </c>
      <c r="B305" s="384" t="str">
        <f>Mostra.Data</f>
        <v/>
      </c>
      <c r="C305" s="399" t="str">
        <f t="shared" si="18"/>
        <v/>
      </c>
      <c r="D305" s="399" t="str">
        <f>Interesse</f>
        <v/>
      </c>
      <c r="E305" s="399" t="str">
        <f>Capitale</f>
        <v/>
      </c>
      <c r="F305" s="399" t="str">
        <f t="shared" si="19"/>
        <v/>
      </c>
      <c r="G305" s="399" t="str">
        <f t="shared" si="20"/>
        <v/>
      </c>
      <c r="H305" s="400">
        <f t="shared" si="17"/>
        <v>0</v>
      </c>
      <c r="I305" s="341"/>
    </row>
    <row r="306" spans="1:9" x14ac:dyDescent="0.2">
      <c r="A306" s="383" t="str">
        <f>pagam.Num</f>
        <v/>
      </c>
      <c r="B306" s="384" t="str">
        <f>Mostra.Data</f>
        <v/>
      </c>
      <c r="C306" s="399" t="str">
        <f t="shared" si="18"/>
        <v/>
      </c>
      <c r="D306" s="399" t="str">
        <f>Interesse</f>
        <v/>
      </c>
      <c r="E306" s="399" t="str">
        <f>Capitale</f>
        <v/>
      </c>
      <c r="F306" s="399" t="str">
        <f t="shared" si="19"/>
        <v/>
      </c>
      <c r="G306" s="399" t="str">
        <f t="shared" si="20"/>
        <v/>
      </c>
      <c r="H306" s="400">
        <f t="shared" si="17"/>
        <v>0</v>
      </c>
      <c r="I306" s="341"/>
    </row>
    <row r="307" spans="1:9" x14ac:dyDescent="0.2">
      <c r="A307" s="383" t="str">
        <f>pagam.Num</f>
        <v/>
      </c>
      <c r="B307" s="384" t="str">
        <f>Mostra.Data</f>
        <v/>
      </c>
      <c r="C307" s="399" t="str">
        <f t="shared" si="18"/>
        <v/>
      </c>
      <c r="D307" s="399" t="str">
        <f>Interesse</f>
        <v/>
      </c>
      <c r="E307" s="399" t="str">
        <f>Capitale</f>
        <v/>
      </c>
      <c r="F307" s="399" t="str">
        <f t="shared" si="19"/>
        <v/>
      </c>
      <c r="G307" s="399" t="str">
        <f t="shared" si="20"/>
        <v/>
      </c>
      <c r="H307" s="400">
        <f t="shared" si="17"/>
        <v>0</v>
      </c>
      <c r="I307" s="341"/>
    </row>
    <row r="308" spans="1:9" x14ac:dyDescent="0.2">
      <c r="A308" s="383" t="str">
        <f>pagam.Num</f>
        <v/>
      </c>
      <c r="B308" s="384" t="str">
        <f>Mostra.Data</f>
        <v/>
      </c>
      <c r="C308" s="399" t="str">
        <f t="shared" si="18"/>
        <v/>
      </c>
      <c r="D308" s="399" t="str">
        <f>Interesse</f>
        <v/>
      </c>
      <c r="E308" s="399" t="str">
        <f>Capitale</f>
        <v/>
      </c>
      <c r="F308" s="399" t="str">
        <f t="shared" si="19"/>
        <v/>
      </c>
      <c r="G308" s="399" t="str">
        <f t="shared" si="20"/>
        <v/>
      </c>
      <c r="H308" s="400">
        <f t="shared" si="17"/>
        <v>0</v>
      </c>
      <c r="I308" s="341"/>
    </row>
    <row r="309" spans="1:9" x14ac:dyDescent="0.2">
      <c r="A309" s="383" t="str">
        <f>pagam.Num</f>
        <v/>
      </c>
      <c r="B309" s="384" t="str">
        <f>Mostra.Data</f>
        <v/>
      </c>
      <c r="C309" s="399" t="str">
        <f t="shared" si="18"/>
        <v/>
      </c>
      <c r="D309" s="399" t="str">
        <f>Interesse</f>
        <v/>
      </c>
      <c r="E309" s="399" t="str">
        <f>Capitale</f>
        <v/>
      </c>
      <c r="F309" s="399" t="str">
        <f t="shared" si="19"/>
        <v/>
      </c>
      <c r="G309" s="399" t="str">
        <f t="shared" si="20"/>
        <v/>
      </c>
      <c r="H309" s="400">
        <f t="shared" si="17"/>
        <v>0</v>
      </c>
      <c r="I309" s="341"/>
    </row>
    <row r="310" spans="1:9" x14ac:dyDescent="0.2">
      <c r="A310" s="383" t="str">
        <f>pagam.Num</f>
        <v/>
      </c>
      <c r="B310" s="384" t="str">
        <f>Mostra.Data</f>
        <v/>
      </c>
      <c r="C310" s="399" t="str">
        <f t="shared" si="18"/>
        <v/>
      </c>
      <c r="D310" s="399" t="str">
        <f>Interesse</f>
        <v/>
      </c>
      <c r="E310" s="399" t="str">
        <f>Capitale</f>
        <v/>
      </c>
      <c r="F310" s="399" t="str">
        <f t="shared" si="19"/>
        <v/>
      </c>
      <c r="G310" s="399" t="str">
        <f t="shared" si="20"/>
        <v/>
      </c>
      <c r="H310" s="400">
        <f t="shared" si="17"/>
        <v>0</v>
      </c>
      <c r="I310" s="341"/>
    </row>
    <row r="311" spans="1:9" x14ac:dyDescent="0.2">
      <c r="A311" s="383" t="str">
        <f>pagam.Num</f>
        <v/>
      </c>
      <c r="B311" s="384" t="str">
        <f>Mostra.Data</f>
        <v/>
      </c>
      <c r="C311" s="399" t="str">
        <f t="shared" si="18"/>
        <v/>
      </c>
      <c r="D311" s="399" t="str">
        <f>Interesse</f>
        <v/>
      </c>
      <c r="E311" s="399" t="str">
        <f>Capitale</f>
        <v/>
      </c>
      <c r="F311" s="399" t="str">
        <f t="shared" si="19"/>
        <v/>
      </c>
      <c r="G311" s="399" t="str">
        <f t="shared" si="20"/>
        <v/>
      </c>
      <c r="H311" s="400">
        <f t="shared" si="17"/>
        <v>0</v>
      </c>
      <c r="I311" s="341"/>
    </row>
    <row r="312" spans="1:9" x14ac:dyDescent="0.2">
      <c r="A312" s="383" t="str">
        <f>pagam.Num</f>
        <v/>
      </c>
      <c r="B312" s="384" t="str">
        <f>Mostra.Data</f>
        <v/>
      </c>
      <c r="C312" s="399" t="str">
        <f t="shared" si="18"/>
        <v/>
      </c>
      <c r="D312" s="399" t="str">
        <f>Interesse</f>
        <v/>
      </c>
      <c r="E312" s="399" t="str">
        <f>Capitale</f>
        <v/>
      </c>
      <c r="F312" s="399" t="str">
        <f t="shared" si="19"/>
        <v/>
      </c>
      <c r="G312" s="399" t="str">
        <f t="shared" si="20"/>
        <v/>
      </c>
      <c r="H312" s="400">
        <f t="shared" si="17"/>
        <v>0</v>
      </c>
      <c r="I312" s="341"/>
    </row>
    <row r="313" spans="1:9" x14ac:dyDescent="0.2">
      <c r="A313" s="383" t="str">
        <f>pagam.Num</f>
        <v/>
      </c>
      <c r="B313" s="384" t="str">
        <f>Mostra.Data</f>
        <v/>
      </c>
      <c r="C313" s="399" t="str">
        <f t="shared" si="18"/>
        <v/>
      </c>
      <c r="D313" s="399" t="str">
        <f>Interesse</f>
        <v/>
      </c>
      <c r="E313" s="399" t="str">
        <f>Capitale</f>
        <v/>
      </c>
      <c r="F313" s="399" t="str">
        <f t="shared" si="19"/>
        <v/>
      </c>
      <c r="G313" s="399" t="str">
        <f t="shared" si="20"/>
        <v/>
      </c>
      <c r="H313" s="400">
        <f t="shared" si="17"/>
        <v>0</v>
      </c>
      <c r="I313" s="341"/>
    </row>
    <row r="314" spans="1:9" x14ac:dyDescent="0.2">
      <c r="A314" s="383" t="str">
        <f>pagam.Num</f>
        <v/>
      </c>
      <c r="B314" s="384" t="str">
        <f>Mostra.Data</f>
        <v/>
      </c>
      <c r="C314" s="399" t="str">
        <f t="shared" si="18"/>
        <v/>
      </c>
      <c r="D314" s="399" t="str">
        <f>Interesse</f>
        <v/>
      </c>
      <c r="E314" s="399" t="str">
        <f>Capitale</f>
        <v/>
      </c>
      <c r="F314" s="399" t="str">
        <f t="shared" si="19"/>
        <v/>
      </c>
      <c r="G314" s="399" t="str">
        <f t="shared" si="20"/>
        <v/>
      </c>
      <c r="H314" s="400">
        <f t="shared" si="17"/>
        <v>0</v>
      </c>
      <c r="I314" s="341"/>
    </row>
    <row r="315" spans="1:9" x14ac:dyDescent="0.2">
      <c r="A315" s="383" t="str">
        <f>pagam.Num</f>
        <v/>
      </c>
      <c r="B315" s="384" t="str">
        <f>Mostra.Data</f>
        <v/>
      </c>
      <c r="C315" s="399" t="str">
        <f t="shared" si="18"/>
        <v/>
      </c>
      <c r="D315" s="399" t="str">
        <f>Interesse</f>
        <v/>
      </c>
      <c r="E315" s="399" t="str">
        <f>Capitale</f>
        <v/>
      </c>
      <c r="F315" s="399" t="str">
        <f t="shared" si="19"/>
        <v/>
      </c>
      <c r="G315" s="399" t="str">
        <f t="shared" si="20"/>
        <v/>
      </c>
      <c r="H315" s="400">
        <f t="shared" si="17"/>
        <v>0</v>
      </c>
      <c r="I315" s="341"/>
    </row>
    <row r="316" spans="1:9" x14ac:dyDescent="0.2">
      <c r="A316" s="383" t="str">
        <f>pagam.Num</f>
        <v/>
      </c>
      <c r="B316" s="384" t="str">
        <f>Mostra.Data</f>
        <v/>
      </c>
      <c r="C316" s="399" t="str">
        <f t="shared" si="18"/>
        <v/>
      </c>
      <c r="D316" s="399" t="str">
        <f>Interesse</f>
        <v/>
      </c>
      <c r="E316" s="399" t="str">
        <f>Capitale</f>
        <v/>
      </c>
      <c r="F316" s="399" t="str">
        <f t="shared" si="19"/>
        <v/>
      </c>
      <c r="G316" s="399" t="str">
        <f t="shared" si="20"/>
        <v/>
      </c>
      <c r="H316" s="400">
        <f t="shared" si="17"/>
        <v>0</v>
      </c>
      <c r="I316" s="341"/>
    </row>
    <row r="317" spans="1:9" x14ac:dyDescent="0.2">
      <c r="A317" s="383" t="str">
        <f>pagam.Num</f>
        <v/>
      </c>
      <c r="B317" s="384" t="str">
        <f>Mostra.Data</f>
        <v/>
      </c>
      <c r="C317" s="399" t="str">
        <f t="shared" si="18"/>
        <v/>
      </c>
      <c r="D317" s="399" t="str">
        <f>Interesse</f>
        <v/>
      </c>
      <c r="E317" s="399" t="str">
        <f>Capitale</f>
        <v/>
      </c>
      <c r="F317" s="399" t="str">
        <f t="shared" si="19"/>
        <v/>
      </c>
      <c r="G317" s="399" t="str">
        <f t="shared" si="20"/>
        <v/>
      </c>
      <c r="H317" s="400">
        <f t="shared" si="17"/>
        <v>0</v>
      </c>
      <c r="I317" s="341"/>
    </row>
    <row r="318" spans="1:9" x14ac:dyDescent="0.2">
      <c r="A318" s="383" t="str">
        <f>pagam.Num</f>
        <v/>
      </c>
      <c r="B318" s="384" t="str">
        <f>Mostra.Data</f>
        <v/>
      </c>
      <c r="C318" s="399" t="str">
        <f t="shared" si="18"/>
        <v/>
      </c>
      <c r="D318" s="399" t="str">
        <f>Interesse</f>
        <v/>
      </c>
      <c r="E318" s="399" t="str">
        <f>Capitale</f>
        <v/>
      </c>
      <c r="F318" s="399" t="str">
        <f t="shared" si="19"/>
        <v/>
      </c>
      <c r="G318" s="399" t="str">
        <f t="shared" si="20"/>
        <v/>
      </c>
      <c r="H318" s="400">
        <f t="shared" si="17"/>
        <v>0</v>
      </c>
      <c r="I318" s="341"/>
    </row>
    <row r="319" spans="1:9" x14ac:dyDescent="0.2">
      <c r="A319" s="383" t="str">
        <f>pagam.Num</f>
        <v/>
      </c>
      <c r="B319" s="384" t="str">
        <f>Mostra.Data</f>
        <v/>
      </c>
      <c r="C319" s="399" t="str">
        <f t="shared" si="18"/>
        <v/>
      </c>
      <c r="D319" s="399" t="str">
        <f>Interesse</f>
        <v/>
      </c>
      <c r="E319" s="399" t="str">
        <f>Capitale</f>
        <v/>
      </c>
      <c r="F319" s="399" t="str">
        <f t="shared" si="19"/>
        <v/>
      </c>
      <c r="G319" s="399" t="str">
        <f t="shared" si="20"/>
        <v/>
      </c>
      <c r="H319" s="400">
        <f t="shared" si="17"/>
        <v>0</v>
      </c>
      <c r="I319" s="341"/>
    </row>
    <row r="320" spans="1:9" x14ac:dyDescent="0.2">
      <c r="A320" s="383" t="str">
        <f>pagam.Num</f>
        <v/>
      </c>
      <c r="B320" s="384" t="str">
        <f>Mostra.Data</f>
        <v/>
      </c>
      <c r="C320" s="399" t="str">
        <f t="shared" si="18"/>
        <v/>
      </c>
      <c r="D320" s="399" t="str">
        <f>Interesse</f>
        <v/>
      </c>
      <c r="E320" s="399" t="str">
        <f>Capitale</f>
        <v/>
      </c>
      <c r="F320" s="399" t="str">
        <f t="shared" si="19"/>
        <v/>
      </c>
      <c r="G320" s="399" t="str">
        <f t="shared" si="20"/>
        <v/>
      </c>
      <c r="H320" s="400">
        <f t="shared" si="17"/>
        <v>0</v>
      </c>
      <c r="I320" s="341"/>
    </row>
    <row r="321" spans="1:9" x14ac:dyDescent="0.2">
      <c r="A321" s="383" t="str">
        <f>pagam.Num</f>
        <v/>
      </c>
      <c r="B321" s="384" t="str">
        <f>Mostra.Data</f>
        <v/>
      </c>
      <c r="C321" s="399" t="str">
        <f t="shared" si="18"/>
        <v/>
      </c>
      <c r="D321" s="399" t="str">
        <f>Interesse</f>
        <v/>
      </c>
      <c r="E321" s="399" t="str">
        <f>Capitale</f>
        <v/>
      </c>
      <c r="F321" s="399" t="str">
        <f t="shared" si="19"/>
        <v/>
      </c>
      <c r="G321" s="399" t="str">
        <f t="shared" si="20"/>
        <v/>
      </c>
      <c r="H321" s="400">
        <f t="shared" si="17"/>
        <v>0</v>
      </c>
      <c r="I321" s="341"/>
    </row>
    <row r="322" spans="1:9" x14ac:dyDescent="0.2">
      <c r="A322" s="383" t="str">
        <f>pagam.Num</f>
        <v/>
      </c>
      <c r="B322" s="384" t="str">
        <f>Mostra.Data</f>
        <v/>
      </c>
      <c r="C322" s="399" t="str">
        <f t="shared" si="18"/>
        <v/>
      </c>
      <c r="D322" s="399" t="str">
        <f>Interesse</f>
        <v/>
      </c>
      <c r="E322" s="399" t="str">
        <f>Capitale</f>
        <v/>
      </c>
      <c r="F322" s="399" t="str">
        <f t="shared" si="19"/>
        <v/>
      </c>
      <c r="G322" s="399" t="str">
        <f t="shared" si="20"/>
        <v/>
      </c>
      <c r="H322" s="400">
        <f t="shared" si="17"/>
        <v>0</v>
      </c>
      <c r="I322" s="341"/>
    </row>
    <row r="323" spans="1:9" x14ac:dyDescent="0.2">
      <c r="A323" s="383" t="str">
        <f>pagam.Num</f>
        <v/>
      </c>
      <c r="B323" s="384" t="str">
        <f>Mostra.Data</f>
        <v/>
      </c>
      <c r="C323" s="399" t="str">
        <f t="shared" si="18"/>
        <v/>
      </c>
      <c r="D323" s="399" t="str">
        <f>Interesse</f>
        <v/>
      </c>
      <c r="E323" s="399" t="str">
        <f>Capitale</f>
        <v/>
      </c>
      <c r="F323" s="399" t="str">
        <f t="shared" si="19"/>
        <v/>
      </c>
      <c r="G323" s="399" t="str">
        <f t="shared" si="20"/>
        <v/>
      </c>
      <c r="H323" s="400">
        <f t="shared" si="17"/>
        <v>0</v>
      </c>
      <c r="I323" s="341"/>
    </row>
    <row r="324" spans="1:9" x14ac:dyDescent="0.2">
      <c r="A324" s="383" t="str">
        <f>pagam.Num</f>
        <v/>
      </c>
      <c r="B324" s="384" t="str">
        <f>Mostra.Data</f>
        <v/>
      </c>
      <c r="C324" s="399" t="str">
        <f t="shared" si="18"/>
        <v/>
      </c>
      <c r="D324" s="399" t="str">
        <f>Interesse</f>
        <v/>
      </c>
      <c r="E324" s="399" t="str">
        <f>Capitale</f>
        <v/>
      </c>
      <c r="F324" s="399" t="str">
        <f t="shared" si="19"/>
        <v/>
      </c>
      <c r="G324" s="399" t="str">
        <f t="shared" si="20"/>
        <v/>
      </c>
      <c r="H324" s="400">
        <f t="shared" si="17"/>
        <v>0</v>
      </c>
      <c r="I324" s="341"/>
    </row>
    <row r="325" spans="1:9" x14ac:dyDescent="0.2">
      <c r="A325" s="383" t="str">
        <f>pagam.Num</f>
        <v/>
      </c>
      <c r="B325" s="384" t="str">
        <f>Mostra.Data</f>
        <v/>
      </c>
      <c r="C325" s="399" t="str">
        <f t="shared" si="18"/>
        <v/>
      </c>
      <c r="D325" s="399" t="str">
        <f>Interesse</f>
        <v/>
      </c>
      <c r="E325" s="399" t="str">
        <f>Capitale</f>
        <v/>
      </c>
      <c r="F325" s="399" t="str">
        <f t="shared" si="19"/>
        <v/>
      </c>
      <c r="G325" s="399" t="str">
        <f t="shared" si="20"/>
        <v/>
      </c>
      <c r="H325" s="400">
        <f t="shared" si="17"/>
        <v>0</v>
      </c>
      <c r="I325" s="341"/>
    </row>
    <row r="326" spans="1:9" x14ac:dyDescent="0.2">
      <c r="A326" s="383" t="str">
        <f>pagam.Num</f>
        <v/>
      </c>
      <c r="B326" s="384" t="str">
        <f>Mostra.Data</f>
        <v/>
      </c>
      <c r="C326" s="399" t="str">
        <f t="shared" si="18"/>
        <v/>
      </c>
      <c r="D326" s="399" t="str">
        <f>Interesse</f>
        <v/>
      </c>
      <c r="E326" s="399" t="str">
        <f>Capitale</f>
        <v/>
      </c>
      <c r="F326" s="399" t="str">
        <f t="shared" si="19"/>
        <v/>
      </c>
      <c r="G326" s="399" t="str">
        <f t="shared" si="20"/>
        <v/>
      </c>
      <c r="H326" s="400">
        <f t="shared" si="17"/>
        <v>0</v>
      </c>
      <c r="I326" s="341"/>
    </row>
    <row r="327" spans="1:9" x14ac:dyDescent="0.2">
      <c r="A327" s="383" t="str">
        <f>pagam.Num</f>
        <v/>
      </c>
      <c r="B327" s="384" t="str">
        <f>Mostra.Data</f>
        <v/>
      </c>
      <c r="C327" s="399" t="str">
        <f t="shared" si="18"/>
        <v/>
      </c>
      <c r="D327" s="399" t="str">
        <f>Interesse</f>
        <v/>
      </c>
      <c r="E327" s="399" t="str">
        <f>Capitale</f>
        <v/>
      </c>
      <c r="F327" s="399" t="str">
        <f t="shared" si="19"/>
        <v/>
      </c>
      <c r="G327" s="399" t="str">
        <f t="shared" si="20"/>
        <v/>
      </c>
      <c r="H327" s="400">
        <f t="shared" si="17"/>
        <v>0</v>
      </c>
      <c r="I327" s="341"/>
    </row>
    <row r="328" spans="1:9" x14ac:dyDescent="0.2">
      <c r="A328" s="383" t="str">
        <f>pagam.Num</f>
        <v/>
      </c>
      <c r="B328" s="384" t="str">
        <f>Mostra.Data</f>
        <v/>
      </c>
      <c r="C328" s="399" t="str">
        <f t="shared" si="18"/>
        <v/>
      </c>
      <c r="D328" s="399" t="str">
        <f>Interesse</f>
        <v/>
      </c>
      <c r="E328" s="399" t="str">
        <f>Capitale</f>
        <v/>
      </c>
      <c r="F328" s="399" t="str">
        <f t="shared" si="19"/>
        <v/>
      </c>
      <c r="G328" s="399" t="str">
        <f t="shared" si="20"/>
        <v/>
      </c>
      <c r="H328" s="400">
        <f t="shared" si="17"/>
        <v>0</v>
      </c>
      <c r="I328" s="341"/>
    </row>
    <row r="329" spans="1:9" x14ac:dyDescent="0.2">
      <c r="A329" s="383" t="str">
        <f>pagam.Num</f>
        <v/>
      </c>
      <c r="B329" s="384" t="str">
        <f>Mostra.Data</f>
        <v/>
      </c>
      <c r="C329" s="399" t="str">
        <f t="shared" si="18"/>
        <v/>
      </c>
      <c r="D329" s="399" t="str">
        <f>Interesse</f>
        <v/>
      </c>
      <c r="E329" s="399" t="str">
        <f>Capitale</f>
        <v/>
      </c>
      <c r="F329" s="399" t="str">
        <f t="shared" si="19"/>
        <v/>
      </c>
      <c r="G329" s="399" t="str">
        <f t="shared" si="20"/>
        <v/>
      </c>
      <c r="H329" s="400">
        <f t="shared" si="17"/>
        <v>0</v>
      </c>
      <c r="I329" s="341"/>
    </row>
    <row r="330" spans="1:9" x14ac:dyDescent="0.2">
      <c r="A330" s="383" t="str">
        <f>pagam.Num</f>
        <v/>
      </c>
      <c r="B330" s="384" t="str">
        <f>Mostra.Data</f>
        <v/>
      </c>
      <c r="C330" s="399" t="str">
        <f t="shared" si="18"/>
        <v/>
      </c>
      <c r="D330" s="399" t="str">
        <f>Interesse</f>
        <v/>
      </c>
      <c r="E330" s="399" t="str">
        <f>Capitale</f>
        <v/>
      </c>
      <c r="F330" s="399" t="str">
        <f t="shared" si="19"/>
        <v/>
      </c>
      <c r="G330" s="399" t="str">
        <f t="shared" si="20"/>
        <v/>
      </c>
      <c r="H330" s="400">
        <f t="shared" si="17"/>
        <v>0</v>
      </c>
      <c r="I330" s="341"/>
    </row>
    <row r="331" spans="1:9" x14ac:dyDescent="0.2">
      <c r="A331" s="383" t="str">
        <f>pagam.Num</f>
        <v/>
      </c>
      <c r="B331" s="384" t="str">
        <f>Mostra.Data</f>
        <v/>
      </c>
      <c r="C331" s="399" t="str">
        <f t="shared" si="18"/>
        <v/>
      </c>
      <c r="D331" s="399" t="str">
        <f>Interesse</f>
        <v/>
      </c>
      <c r="E331" s="399" t="str">
        <f>Capitale</f>
        <v/>
      </c>
      <c r="F331" s="399" t="str">
        <f t="shared" si="19"/>
        <v/>
      </c>
      <c r="G331" s="399" t="str">
        <f t="shared" si="20"/>
        <v/>
      </c>
      <c r="H331" s="400">
        <f t="shared" si="17"/>
        <v>0</v>
      </c>
      <c r="I331" s="341"/>
    </row>
    <row r="332" spans="1:9" x14ac:dyDescent="0.2">
      <c r="A332" s="383" t="str">
        <f>pagam.Num</f>
        <v/>
      </c>
      <c r="B332" s="384" t="str">
        <f>Mostra.Data</f>
        <v/>
      </c>
      <c r="C332" s="399" t="str">
        <f t="shared" si="18"/>
        <v/>
      </c>
      <c r="D332" s="399" t="str">
        <f>Interesse</f>
        <v/>
      </c>
      <c r="E332" s="399" t="str">
        <f>Capitale</f>
        <v/>
      </c>
      <c r="F332" s="399" t="str">
        <f t="shared" si="19"/>
        <v/>
      </c>
      <c r="G332" s="399" t="str">
        <f t="shared" si="20"/>
        <v/>
      </c>
      <c r="H332" s="400">
        <f t="shared" si="17"/>
        <v>0</v>
      </c>
      <c r="I332" s="341"/>
    </row>
    <row r="333" spans="1:9" x14ac:dyDescent="0.2">
      <c r="A333" s="383" t="str">
        <f>pagam.Num</f>
        <v/>
      </c>
      <c r="B333" s="384" t="str">
        <f>Mostra.Data</f>
        <v/>
      </c>
      <c r="C333" s="399" t="str">
        <f t="shared" si="18"/>
        <v/>
      </c>
      <c r="D333" s="399" t="str">
        <f>Interesse</f>
        <v/>
      </c>
      <c r="E333" s="399" t="str">
        <f>Capitale</f>
        <v/>
      </c>
      <c r="F333" s="399" t="str">
        <f t="shared" si="19"/>
        <v/>
      </c>
      <c r="G333" s="399" t="str">
        <f t="shared" si="20"/>
        <v/>
      </c>
      <c r="H333" s="400">
        <f t="shared" si="17"/>
        <v>0</v>
      </c>
      <c r="I333" s="341"/>
    </row>
    <row r="334" spans="1:9" x14ac:dyDescent="0.2">
      <c r="A334" s="383" t="str">
        <f>pagam.Num</f>
        <v/>
      </c>
      <c r="B334" s="384" t="str">
        <f>Mostra.Data</f>
        <v/>
      </c>
      <c r="C334" s="399" t="str">
        <f t="shared" si="18"/>
        <v/>
      </c>
      <c r="D334" s="399" t="str">
        <f>Interesse</f>
        <v/>
      </c>
      <c r="E334" s="399" t="str">
        <f>Capitale</f>
        <v/>
      </c>
      <c r="F334" s="399" t="str">
        <f t="shared" si="19"/>
        <v/>
      </c>
      <c r="G334" s="399" t="str">
        <f t="shared" si="20"/>
        <v/>
      </c>
      <c r="H334" s="400">
        <f t="shared" si="17"/>
        <v>0</v>
      </c>
      <c r="I334" s="341"/>
    </row>
    <row r="335" spans="1:9" x14ac:dyDescent="0.2">
      <c r="A335" s="383" t="str">
        <f>pagam.Num</f>
        <v/>
      </c>
      <c r="B335" s="384" t="str">
        <f>Mostra.Data</f>
        <v/>
      </c>
      <c r="C335" s="399" t="str">
        <f t="shared" si="18"/>
        <v/>
      </c>
      <c r="D335" s="399" t="str">
        <f>Interesse</f>
        <v/>
      </c>
      <c r="E335" s="399" t="str">
        <f>Capitale</f>
        <v/>
      </c>
      <c r="F335" s="399" t="str">
        <f t="shared" si="19"/>
        <v/>
      </c>
      <c r="G335" s="399" t="str">
        <f t="shared" si="20"/>
        <v/>
      </c>
      <c r="H335" s="400">
        <f t="shared" si="17"/>
        <v>0</v>
      </c>
      <c r="I335" s="341"/>
    </row>
    <row r="336" spans="1:9" x14ac:dyDescent="0.2">
      <c r="A336" s="383" t="str">
        <f>pagam.Num</f>
        <v/>
      </c>
      <c r="B336" s="384" t="str">
        <f>Mostra.Data</f>
        <v/>
      </c>
      <c r="C336" s="399" t="str">
        <f t="shared" si="18"/>
        <v/>
      </c>
      <c r="D336" s="399" t="str">
        <f>Interesse</f>
        <v/>
      </c>
      <c r="E336" s="399" t="str">
        <f>Capitale</f>
        <v/>
      </c>
      <c r="F336" s="399" t="str">
        <f t="shared" si="19"/>
        <v/>
      </c>
      <c r="G336" s="399" t="str">
        <f t="shared" si="20"/>
        <v/>
      </c>
      <c r="H336" s="400">
        <f t="shared" si="17"/>
        <v>0</v>
      </c>
      <c r="I336" s="341"/>
    </row>
    <row r="337" spans="1:9" x14ac:dyDescent="0.2">
      <c r="A337" s="383" t="str">
        <f>pagam.Num</f>
        <v/>
      </c>
      <c r="B337" s="384" t="str">
        <f>Mostra.Data</f>
        <v/>
      </c>
      <c r="C337" s="399" t="str">
        <f t="shared" si="18"/>
        <v/>
      </c>
      <c r="D337" s="399" t="str">
        <f>Interesse</f>
        <v/>
      </c>
      <c r="E337" s="399" t="str">
        <f>Capitale</f>
        <v/>
      </c>
      <c r="F337" s="399" t="str">
        <f t="shared" si="19"/>
        <v/>
      </c>
      <c r="G337" s="399" t="str">
        <f t="shared" si="20"/>
        <v/>
      </c>
      <c r="H337" s="400">
        <f t="shared" si="17"/>
        <v>0</v>
      </c>
      <c r="I337" s="341"/>
    </row>
    <row r="338" spans="1:9" x14ac:dyDescent="0.2">
      <c r="A338" s="383" t="str">
        <f>pagam.Num</f>
        <v/>
      </c>
      <c r="B338" s="384" t="str">
        <f>Mostra.Data</f>
        <v/>
      </c>
      <c r="C338" s="399" t="str">
        <f t="shared" si="18"/>
        <v/>
      </c>
      <c r="D338" s="399" t="str">
        <f>Interesse</f>
        <v/>
      </c>
      <c r="E338" s="399" t="str">
        <f>Capitale</f>
        <v/>
      </c>
      <c r="F338" s="399" t="str">
        <f t="shared" si="19"/>
        <v/>
      </c>
      <c r="G338" s="399" t="str">
        <f t="shared" si="20"/>
        <v/>
      </c>
      <c r="H338" s="400">
        <f t="shared" si="17"/>
        <v>0</v>
      </c>
      <c r="I338" s="341"/>
    </row>
    <row r="339" spans="1:9" x14ac:dyDescent="0.2">
      <c r="A339" s="383" t="str">
        <f>pagam.Num</f>
        <v/>
      </c>
      <c r="B339" s="384" t="str">
        <f>Mostra.Data</f>
        <v/>
      </c>
      <c r="C339" s="399" t="str">
        <f t="shared" si="18"/>
        <v/>
      </c>
      <c r="D339" s="399" t="str">
        <f>Interesse</f>
        <v/>
      </c>
      <c r="E339" s="399" t="str">
        <f>Capitale</f>
        <v/>
      </c>
      <c r="F339" s="399" t="str">
        <f t="shared" si="19"/>
        <v/>
      </c>
      <c r="G339" s="399" t="str">
        <f t="shared" si="20"/>
        <v/>
      </c>
      <c r="H339" s="400">
        <f t="shared" si="17"/>
        <v>0</v>
      </c>
      <c r="I339" s="341"/>
    </row>
    <row r="340" spans="1:9" x14ac:dyDescent="0.2">
      <c r="A340" s="383" t="str">
        <f>pagam.Num</f>
        <v/>
      </c>
      <c r="B340" s="384" t="str">
        <f>Mostra.Data</f>
        <v/>
      </c>
      <c r="C340" s="399" t="str">
        <f t="shared" si="18"/>
        <v/>
      </c>
      <c r="D340" s="399" t="str">
        <f>Interesse</f>
        <v/>
      </c>
      <c r="E340" s="399" t="str">
        <f>Capitale</f>
        <v/>
      </c>
      <c r="F340" s="399" t="str">
        <f t="shared" si="19"/>
        <v/>
      </c>
      <c r="G340" s="399" t="str">
        <f t="shared" si="20"/>
        <v/>
      </c>
      <c r="H340" s="400">
        <f t="shared" si="17"/>
        <v>0</v>
      </c>
      <c r="I340" s="341"/>
    </row>
    <row r="341" spans="1:9" x14ac:dyDescent="0.2">
      <c r="A341" s="383" t="str">
        <f>pagam.Num</f>
        <v/>
      </c>
      <c r="B341" s="384" t="str">
        <f>Mostra.Data</f>
        <v/>
      </c>
      <c r="C341" s="399" t="str">
        <f t="shared" si="18"/>
        <v/>
      </c>
      <c r="D341" s="399" t="str">
        <f>Interesse</f>
        <v/>
      </c>
      <c r="E341" s="399" t="str">
        <f>Capitale</f>
        <v/>
      </c>
      <c r="F341" s="399" t="str">
        <f t="shared" si="19"/>
        <v/>
      </c>
      <c r="G341" s="399" t="str">
        <f t="shared" si="20"/>
        <v/>
      </c>
      <c r="H341" s="400">
        <f t="shared" si="17"/>
        <v>0</v>
      </c>
      <c r="I341" s="341"/>
    </row>
    <row r="342" spans="1:9" x14ac:dyDescent="0.2">
      <c r="A342" s="383" t="str">
        <f>pagam.Num</f>
        <v/>
      </c>
      <c r="B342" s="384" t="str">
        <f>Mostra.Data</f>
        <v/>
      </c>
      <c r="C342" s="399" t="str">
        <f t="shared" si="18"/>
        <v/>
      </c>
      <c r="D342" s="399" t="str">
        <f>Interesse</f>
        <v/>
      </c>
      <c r="E342" s="399" t="str">
        <f>Capitale</f>
        <v/>
      </c>
      <c r="F342" s="399" t="str">
        <f t="shared" si="19"/>
        <v/>
      </c>
      <c r="G342" s="399" t="str">
        <f t="shared" si="20"/>
        <v/>
      </c>
      <c r="H342" s="400">
        <f t="shared" si="17"/>
        <v>0</v>
      </c>
      <c r="I342" s="341"/>
    </row>
    <row r="343" spans="1:9" x14ac:dyDescent="0.2">
      <c r="A343" s="383" t="str">
        <f>pagam.Num</f>
        <v/>
      </c>
      <c r="B343" s="384" t="str">
        <f>Mostra.Data</f>
        <v/>
      </c>
      <c r="C343" s="399" t="str">
        <f t="shared" si="18"/>
        <v/>
      </c>
      <c r="D343" s="399" t="str">
        <f>Interesse</f>
        <v/>
      </c>
      <c r="E343" s="399" t="str">
        <f>Capitale</f>
        <v/>
      </c>
      <c r="F343" s="399" t="str">
        <f t="shared" si="19"/>
        <v/>
      </c>
      <c r="G343" s="399" t="str">
        <f t="shared" si="20"/>
        <v/>
      </c>
      <c r="H343" s="400">
        <f t="shared" si="17"/>
        <v>0</v>
      </c>
      <c r="I343" s="341"/>
    </row>
    <row r="344" spans="1:9" x14ac:dyDescent="0.2">
      <c r="A344" s="383" t="str">
        <f>pagam.Num</f>
        <v/>
      </c>
      <c r="B344" s="384" t="str">
        <f>Mostra.Data</f>
        <v/>
      </c>
      <c r="C344" s="399" t="str">
        <f t="shared" si="18"/>
        <v/>
      </c>
      <c r="D344" s="399" t="str">
        <f>Interesse</f>
        <v/>
      </c>
      <c r="E344" s="399" t="str">
        <f>Capitale</f>
        <v/>
      </c>
      <c r="F344" s="399" t="str">
        <f t="shared" si="19"/>
        <v/>
      </c>
      <c r="G344" s="399" t="str">
        <f t="shared" si="20"/>
        <v/>
      </c>
      <c r="H344" s="400">
        <f t="shared" si="17"/>
        <v>0</v>
      </c>
      <c r="I344" s="341"/>
    </row>
    <row r="345" spans="1:9" x14ac:dyDescent="0.2">
      <c r="A345" s="383" t="str">
        <f>pagam.Num</f>
        <v/>
      </c>
      <c r="B345" s="384" t="str">
        <f>Mostra.Data</f>
        <v/>
      </c>
      <c r="C345" s="399" t="str">
        <f t="shared" si="18"/>
        <v/>
      </c>
      <c r="D345" s="399" t="str">
        <f>Interesse</f>
        <v/>
      </c>
      <c r="E345" s="399" t="str">
        <f>Capitale</f>
        <v/>
      </c>
      <c r="F345" s="399" t="str">
        <f t="shared" si="19"/>
        <v/>
      </c>
      <c r="G345" s="399" t="str">
        <f t="shared" si="20"/>
        <v/>
      </c>
      <c r="H345" s="400">
        <f t="shared" ref="H345:H408" si="21">IFERROR((H344+E345),0)</f>
        <v>0</v>
      </c>
      <c r="I345" s="341"/>
    </row>
    <row r="346" spans="1:9" x14ac:dyDescent="0.2">
      <c r="A346" s="383" t="str">
        <f>pagam.Num</f>
        <v/>
      </c>
      <c r="B346" s="384" t="str">
        <f>Mostra.Data</f>
        <v/>
      </c>
      <c r="C346" s="399" t="str">
        <f t="shared" ref="C346:C409" si="22">Bil.Iniz</f>
        <v/>
      </c>
      <c r="D346" s="399" t="str">
        <f>Interesse</f>
        <v/>
      </c>
      <c r="E346" s="399" t="str">
        <f>Capitale</f>
        <v/>
      </c>
      <c r="F346" s="399" t="str">
        <f t="shared" ref="F346:F409" si="23">Bilancio.finale</f>
        <v/>
      </c>
      <c r="G346" s="399" t="str">
        <f t="shared" ref="G346:G409" si="24">Interesse.Comp</f>
        <v/>
      </c>
      <c r="H346" s="400">
        <f t="shared" si="21"/>
        <v>0</v>
      </c>
      <c r="I346" s="341"/>
    </row>
    <row r="347" spans="1:9" x14ac:dyDescent="0.2">
      <c r="A347" s="383" t="str">
        <f>pagam.Num</f>
        <v/>
      </c>
      <c r="B347" s="384" t="str">
        <f>Mostra.Data</f>
        <v/>
      </c>
      <c r="C347" s="399" t="str">
        <f t="shared" si="22"/>
        <v/>
      </c>
      <c r="D347" s="399" t="str">
        <f>Interesse</f>
        <v/>
      </c>
      <c r="E347" s="399" t="str">
        <f>Capitale</f>
        <v/>
      </c>
      <c r="F347" s="399" t="str">
        <f t="shared" si="23"/>
        <v/>
      </c>
      <c r="G347" s="399" t="str">
        <f t="shared" si="24"/>
        <v/>
      </c>
      <c r="H347" s="400">
        <f t="shared" si="21"/>
        <v>0</v>
      </c>
      <c r="I347" s="341"/>
    </row>
    <row r="348" spans="1:9" x14ac:dyDescent="0.2">
      <c r="A348" s="383" t="str">
        <f>pagam.Num</f>
        <v/>
      </c>
      <c r="B348" s="384" t="str">
        <f>Mostra.Data</f>
        <v/>
      </c>
      <c r="C348" s="399" t="str">
        <f t="shared" si="22"/>
        <v/>
      </c>
      <c r="D348" s="399" t="str">
        <f>Interesse</f>
        <v/>
      </c>
      <c r="E348" s="399" t="str">
        <f>Capitale</f>
        <v/>
      </c>
      <c r="F348" s="399" t="str">
        <f t="shared" si="23"/>
        <v/>
      </c>
      <c r="G348" s="399" t="str">
        <f t="shared" si="24"/>
        <v/>
      </c>
      <c r="H348" s="400">
        <f t="shared" si="21"/>
        <v>0</v>
      </c>
      <c r="I348" s="341"/>
    </row>
    <row r="349" spans="1:9" x14ac:dyDescent="0.2">
      <c r="A349" s="383" t="str">
        <f>pagam.Num</f>
        <v/>
      </c>
      <c r="B349" s="384" t="str">
        <f>Mostra.Data</f>
        <v/>
      </c>
      <c r="C349" s="399" t="str">
        <f t="shared" si="22"/>
        <v/>
      </c>
      <c r="D349" s="399" t="str">
        <f>Interesse</f>
        <v/>
      </c>
      <c r="E349" s="399" t="str">
        <f>Capitale</f>
        <v/>
      </c>
      <c r="F349" s="399" t="str">
        <f t="shared" si="23"/>
        <v/>
      </c>
      <c r="G349" s="399" t="str">
        <f t="shared" si="24"/>
        <v/>
      </c>
      <c r="H349" s="400">
        <f t="shared" si="21"/>
        <v>0</v>
      </c>
      <c r="I349" s="341"/>
    </row>
    <row r="350" spans="1:9" x14ac:dyDescent="0.2">
      <c r="A350" s="383" t="str">
        <f>pagam.Num</f>
        <v/>
      </c>
      <c r="B350" s="384" t="str">
        <f>Mostra.Data</f>
        <v/>
      </c>
      <c r="C350" s="399" t="str">
        <f t="shared" si="22"/>
        <v/>
      </c>
      <c r="D350" s="399" t="str">
        <f>Interesse</f>
        <v/>
      </c>
      <c r="E350" s="399" t="str">
        <f>Capitale</f>
        <v/>
      </c>
      <c r="F350" s="399" t="str">
        <f t="shared" si="23"/>
        <v/>
      </c>
      <c r="G350" s="399" t="str">
        <f t="shared" si="24"/>
        <v/>
      </c>
      <c r="H350" s="400">
        <f t="shared" si="21"/>
        <v>0</v>
      </c>
      <c r="I350" s="341"/>
    </row>
    <row r="351" spans="1:9" x14ac:dyDescent="0.2">
      <c r="A351" s="383" t="str">
        <f>pagam.Num</f>
        <v/>
      </c>
      <c r="B351" s="384" t="str">
        <f>Mostra.Data</f>
        <v/>
      </c>
      <c r="C351" s="399" t="str">
        <f t="shared" si="22"/>
        <v/>
      </c>
      <c r="D351" s="399" t="str">
        <f>Interesse</f>
        <v/>
      </c>
      <c r="E351" s="399" t="str">
        <f>Capitale</f>
        <v/>
      </c>
      <c r="F351" s="399" t="str">
        <f t="shared" si="23"/>
        <v/>
      </c>
      <c r="G351" s="399" t="str">
        <f t="shared" si="24"/>
        <v/>
      </c>
      <c r="H351" s="400">
        <f t="shared" si="21"/>
        <v>0</v>
      </c>
      <c r="I351" s="341"/>
    </row>
    <row r="352" spans="1:9" x14ac:dyDescent="0.2">
      <c r="A352" s="383" t="str">
        <f>pagam.Num</f>
        <v/>
      </c>
      <c r="B352" s="384" t="str">
        <f>Mostra.Data</f>
        <v/>
      </c>
      <c r="C352" s="399" t="str">
        <f t="shared" si="22"/>
        <v/>
      </c>
      <c r="D352" s="399" t="str">
        <f>Interesse</f>
        <v/>
      </c>
      <c r="E352" s="399" t="str">
        <f>Capitale</f>
        <v/>
      </c>
      <c r="F352" s="399" t="str">
        <f t="shared" si="23"/>
        <v/>
      </c>
      <c r="G352" s="399" t="str">
        <f t="shared" si="24"/>
        <v/>
      </c>
      <c r="H352" s="400">
        <f t="shared" si="21"/>
        <v>0</v>
      </c>
      <c r="I352" s="341"/>
    </row>
    <row r="353" spans="1:9" x14ac:dyDescent="0.2">
      <c r="A353" s="383" t="str">
        <f>pagam.Num</f>
        <v/>
      </c>
      <c r="B353" s="384" t="str">
        <f>Mostra.Data</f>
        <v/>
      </c>
      <c r="C353" s="399" t="str">
        <f t="shared" si="22"/>
        <v/>
      </c>
      <c r="D353" s="399" t="str">
        <f>Interesse</f>
        <v/>
      </c>
      <c r="E353" s="399" t="str">
        <f>Capitale</f>
        <v/>
      </c>
      <c r="F353" s="399" t="str">
        <f t="shared" si="23"/>
        <v/>
      </c>
      <c r="G353" s="399" t="str">
        <f t="shared" si="24"/>
        <v/>
      </c>
      <c r="H353" s="400">
        <f t="shared" si="21"/>
        <v>0</v>
      </c>
      <c r="I353" s="341"/>
    </row>
    <row r="354" spans="1:9" x14ac:dyDescent="0.2">
      <c r="A354" s="383" t="str">
        <f>pagam.Num</f>
        <v/>
      </c>
      <c r="B354" s="384" t="str">
        <f>Mostra.Data</f>
        <v/>
      </c>
      <c r="C354" s="399" t="str">
        <f t="shared" si="22"/>
        <v/>
      </c>
      <c r="D354" s="399" t="str">
        <f>Interesse</f>
        <v/>
      </c>
      <c r="E354" s="399" t="str">
        <f>Capitale</f>
        <v/>
      </c>
      <c r="F354" s="399" t="str">
        <f t="shared" si="23"/>
        <v/>
      </c>
      <c r="G354" s="399" t="str">
        <f t="shared" si="24"/>
        <v/>
      </c>
      <c r="H354" s="400">
        <f t="shared" si="21"/>
        <v>0</v>
      </c>
      <c r="I354" s="341"/>
    </row>
    <row r="355" spans="1:9" x14ac:dyDescent="0.2">
      <c r="A355" s="383" t="str">
        <f>pagam.Num</f>
        <v/>
      </c>
      <c r="B355" s="384" t="str">
        <f>Mostra.Data</f>
        <v/>
      </c>
      <c r="C355" s="399" t="str">
        <f t="shared" si="22"/>
        <v/>
      </c>
      <c r="D355" s="399" t="str">
        <f>Interesse</f>
        <v/>
      </c>
      <c r="E355" s="399" t="str">
        <f>Capitale</f>
        <v/>
      </c>
      <c r="F355" s="399" t="str">
        <f t="shared" si="23"/>
        <v/>
      </c>
      <c r="G355" s="399" t="str">
        <f t="shared" si="24"/>
        <v/>
      </c>
      <c r="H355" s="400">
        <f t="shared" si="21"/>
        <v>0</v>
      </c>
      <c r="I355" s="341"/>
    </row>
    <row r="356" spans="1:9" x14ac:dyDescent="0.2">
      <c r="A356" s="383" t="str">
        <f>pagam.Num</f>
        <v/>
      </c>
      <c r="B356" s="384" t="str">
        <f>Mostra.Data</f>
        <v/>
      </c>
      <c r="C356" s="399" t="str">
        <f t="shared" si="22"/>
        <v/>
      </c>
      <c r="D356" s="399" t="str">
        <f>Interesse</f>
        <v/>
      </c>
      <c r="E356" s="399" t="str">
        <f>Capitale</f>
        <v/>
      </c>
      <c r="F356" s="399" t="str">
        <f t="shared" si="23"/>
        <v/>
      </c>
      <c r="G356" s="399" t="str">
        <f t="shared" si="24"/>
        <v/>
      </c>
      <c r="H356" s="400">
        <f t="shared" si="21"/>
        <v>0</v>
      </c>
      <c r="I356" s="341"/>
    </row>
    <row r="357" spans="1:9" x14ac:dyDescent="0.2">
      <c r="A357" s="383" t="str">
        <f>pagam.Num</f>
        <v/>
      </c>
      <c r="B357" s="384" t="str">
        <f>Mostra.Data</f>
        <v/>
      </c>
      <c r="C357" s="399" t="str">
        <f t="shared" si="22"/>
        <v/>
      </c>
      <c r="D357" s="399" t="str">
        <f>Interesse</f>
        <v/>
      </c>
      <c r="E357" s="399" t="str">
        <f>Capitale</f>
        <v/>
      </c>
      <c r="F357" s="399" t="str">
        <f t="shared" si="23"/>
        <v/>
      </c>
      <c r="G357" s="399" t="str">
        <f t="shared" si="24"/>
        <v/>
      </c>
      <c r="H357" s="400">
        <f t="shared" si="21"/>
        <v>0</v>
      </c>
      <c r="I357" s="341"/>
    </row>
    <row r="358" spans="1:9" x14ac:dyDescent="0.2">
      <c r="A358" s="383" t="str">
        <f>pagam.Num</f>
        <v/>
      </c>
      <c r="B358" s="384" t="str">
        <f>Mostra.Data</f>
        <v/>
      </c>
      <c r="C358" s="399" t="str">
        <f t="shared" si="22"/>
        <v/>
      </c>
      <c r="D358" s="399" t="str">
        <f>Interesse</f>
        <v/>
      </c>
      <c r="E358" s="399" t="str">
        <f>Capitale</f>
        <v/>
      </c>
      <c r="F358" s="399" t="str">
        <f t="shared" si="23"/>
        <v/>
      </c>
      <c r="G358" s="399" t="str">
        <f t="shared" si="24"/>
        <v/>
      </c>
      <c r="H358" s="400">
        <f t="shared" si="21"/>
        <v>0</v>
      </c>
      <c r="I358" s="341"/>
    </row>
    <row r="359" spans="1:9" x14ac:dyDescent="0.2">
      <c r="A359" s="383" t="str">
        <f>pagam.Num</f>
        <v/>
      </c>
      <c r="B359" s="384" t="str">
        <f>Mostra.Data</f>
        <v/>
      </c>
      <c r="C359" s="399" t="str">
        <f t="shared" si="22"/>
        <v/>
      </c>
      <c r="D359" s="399" t="str">
        <f>Interesse</f>
        <v/>
      </c>
      <c r="E359" s="399" t="str">
        <f>Capitale</f>
        <v/>
      </c>
      <c r="F359" s="399" t="str">
        <f t="shared" si="23"/>
        <v/>
      </c>
      <c r="G359" s="399" t="str">
        <f t="shared" si="24"/>
        <v/>
      </c>
      <c r="H359" s="400">
        <f t="shared" si="21"/>
        <v>0</v>
      </c>
      <c r="I359" s="341"/>
    </row>
    <row r="360" spans="1:9" x14ac:dyDescent="0.2">
      <c r="A360" s="383" t="str">
        <f>pagam.Num</f>
        <v/>
      </c>
      <c r="B360" s="384" t="str">
        <f>Mostra.Data</f>
        <v/>
      </c>
      <c r="C360" s="399" t="str">
        <f t="shared" si="22"/>
        <v/>
      </c>
      <c r="D360" s="399" t="str">
        <f>Interesse</f>
        <v/>
      </c>
      <c r="E360" s="399" t="str">
        <f>Capitale</f>
        <v/>
      </c>
      <c r="F360" s="399" t="str">
        <f t="shared" si="23"/>
        <v/>
      </c>
      <c r="G360" s="399" t="str">
        <f t="shared" si="24"/>
        <v/>
      </c>
      <c r="H360" s="400">
        <f t="shared" si="21"/>
        <v>0</v>
      </c>
      <c r="I360" s="341"/>
    </row>
    <row r="361" spans="1:9" x14ac:dyDescent="0.2">
      <c r="A361" s="383" t="str">
        <f>pagam.Num</f>
        <v/>
      </c>
      <c r="B361" s="384" t="str">
        <f>Mostra.Data</f>
        <v/>
      </c>
      <c r="C361" s="399" t="str">
        <f t="shared" si="22"/>
        <v/>
      </c>
      <c r="D361" s="399" t="str">
        <f>Interesse</f>
        <v/>
      </c>
      <c r="E361" s="399" t="str">
        <f>Capitale</f>
        <v/>
      </c>
      <c r="F361" s="399" t="str">
        <f t="shared" si="23"/>
        <v/>
      </c>
      <c r="G361" s="399" t="str">
        <f t="shared" si="24"/>
        <v/>
      </c>
      <c r="H361" s="400">
        <f t="shared" si="21"/>
        <v>0</v>
      </c>
      <c r="I361" s="341"/>
    </row>
    <row r="362" spans="1:9" x14ac:dyDescent="0.2">
      <c r="A362" s="383" t="str">
        <f>pagam.Num</f>
        <v/>
      </c>
      <c r="B362" s="384" t="str">
        <f>Mostra.Data</f>
        <v/>
      </c>
      <c r="C362" s="399" t="str">
        <f t="shared" si="22"/>
        <v/>
      </c>
      <c r="D362" s="399" t="str">
        <f>Interesse</f>
        <v/>
      </c>
      <c r="E362" s="399" t="str">
        <f>Capitale</f>
        <v/>
      </c>
      <c r="F362" s="399" t="str">
        <f t="shared" si="23"/>
        <v/>
      </c>
      <c r="G362" s="399" t="str">
        <f t="shared" si="24"/>
        <v/>
      </c>
      <c r="H362" s="400">
        <f t="shared" si="21"/>
        <v>0</v>
      </c>
      <c r="I362" s="341"/>
    </row>
    <row r="363" spans="1:9" x14ac:dyDescent="0.2">
      <c r="A363" s="383" t="str">
        <f>pagam.Num</f>
        <v/>
      </c>
      <c r="B363" s="384" t="str">
        <f>Mostra.Data</f>
        <v/>
      </c>
      <c r="C363" s="399" t="str">
        <f t="shared" si="22"/>
        <v/>
      </c>
      <c r="D363" s="399" t="str">
        <f>Interesse</f>
        <v/>
      </c>
      <c r="E363" s="399" t="str">
        <f>Capitale</f>
        <v/>
      </c>
      <c r="F363" s="399" t="str">
        <f t="shared" si="23"/>
        <v/>
      </c>
      <c r="G363" s="399" t="str">
        <f t="shared" si="24"/>
        <v/>
      </c>
      <c r="H363" s="400">
        <f t="shared" si="21"/>
        <v>0</v>
      </c>
      <c r="I363" s="341"/>
    </row>
    <row r="364" spans="1:9" x14ac:dyDescent="0.2">
      <c r="A364" s="383" t="str">
        <f>pagam.Num</f>
        <v/>
      </c>
      <c r="B364" s="384" t="str">
        <f>Mostra.Data</f>
        <v/>
      </c>
      <c r="C364" s="399" t="str">
        <f t="shared" si="22"/>
        <v/>
      </c>
      <c r="D364" s="399" t="str">
        <f>Interesse</f>
        <v/>
      </c>
      <c r="E364" s="399" t="str">
        <f>Capitale</f>
        <v/>
      </c>
      <c r="F364" s="399" t="str">
        <f t="shared" si="23"/>
        <v/>
      </c>
      <c r="G364" s="399" t="str">
        <f t="shared" si="24"/>
        <v/>
      </c>
      <c r="H364" s="400">
        <f t="shared" si="21"/>
        <v>0</v>
      </c>
      <c r="I364" s="341"/>
    </row>
    <row r="365" spans="1:9" x14ac:dyDescent="0.2">
      <c r="A365" s="383" t="str">
        <f>pagam.Num</f>
        <v/>
      </c>
      <c r="B365" s="384" t="str">
        <f>Mostra.Data</f>
        <v/>
      </c>
      <c r="C365" s="399" t="str">
        <f t="shared" si="22"/>
        <v/>
      </c>
      <c r="D365" s="399" t="str">
        <f>Interesse</f>
        <v/>
      </c>
      <c r="E365" s="399" t="str">
        <f>Capitale</f>
        <v/>
      </c>
      <c r="F365" s="399" t="str">
        <f t="shared" si="23"/>
        <v/>
      </c>
      <c r="G365" s="399" t="str">
        <f t="shared" si="24"/>
        <v/>
      </c>
      <c r="H365" s="400">
        <f t="shared" si="21"/>
        <v>0</v>
      </c>
      <c r="I365" s="341"/>
    </row>
    <row r="366" spans="1:9" x14ac:dyDescent="0.2">
      <c r="A366" s="383" t="str">
        <f>pagam.Num</f>
        <v/>
      </c>
      <c r="B366" s="384" t="str">
        <f>Mostra.Data</f>
        <v/>
      </c>
      <c r="C366" s="399" t="str">
        <f t="shared" si="22"/>
        <v/>
      </c>
      <c r="D366" s="399" t="str">
        <f>Interesse</f>
        <v/>
      </c>
      <c r="E366" s="399" t="str">
        <f>Capitale</f>
        <v/>
      </c>
      <c r="F366" s="399" t="str">
        <f t="shared" si="23"/>
        <v/>
      </c>
      <c r="G366" s="399" t="str">
        <f t="shared" si="24"/>
        <v/>
      </c>
      <c r="H366" s="400">
        <f t="shared" si="21"/>
        <v>0</v>
      </c>
      <c r="I366" s="341"/>
    </row>
    <row r="367" spans="1:9" x14ac:dyDescent="0.2">
      <c r="A367" s="383" t="str">
        <f>pagam.Num</f>
        <v/>
      </c>
      <c r="B367" s="384" t="str">
        <f>Mostra.Data</f>
        <v/>
      </c>
      <c r="C367" s="399" t="str">
        <f t="shared" si="22"/>
        <v/>
      </c>
      <c r="D367" s="399" t="str">
        <f>Interesse</f>
        <v/>
      </c>
      <c r="E367" s="399" t="str">
        <f>Capitale</f>
        <v/>
      </c>
      <c r="F367" s="399" t="str">
        <f t="shared" si="23"/>
        <v/>
      </c>
      <c r="G367" s="399" t="str">
        <f t="shared" si="24"/>
        <v/>
      </c>
      <c r="H367" s="400">
        <f t="shared" si="21"/>
        <v>0</v>
      </c>
      <c r="I367" s="341"/>
    </row>
    <row r="368" spans="1:9" x14ac:dyDescent="0.2">
      <c r="A368" s="383" t="str">
        <f>pagam.Num</f>
        <v/>
      </c>
      <c r="B368" s="384" t="str">
        <f>Mostra.Data</f>
        <v/>
      </c>
      <c r="C368" s="399" t="str">
        <f t="shared" si="22"/>
        <v/>
      </c>
      <c r="D368" s="399" t="str">
        <f>Interesse</f>
        <v/>
      </c>
      <c r="E368" s="399" t="str">
        <f>Capitale</f>
        <v/>
      </c>
      <c r="F368" s="399" t="str">
        <f t="shared" si="23"/>
        <v/>
      </c>
      <c r="G368" s="399" t="str">
        <f t="shared" si="24"/>
        <v/>
      </c>
      <c r="H368" s="400">
        <f t="shared" si="21"/>
        <v>0</v>
      </c>
      <c r="I368" s="341"/>
    </row>
    <row r="369" spans="1:9" x14ac:dyDescent="0.2">
      <c r="A369" s="383" t="str">
        <f>pagam.Num</f>
        <v/>
      </c>
      <c r="B369" s="384" t="str">
        <f>Mostra.Data</f>
        <v/>
      </c>
      <c r="C369" s="399" t="str">
        <f t="shared" si="22"/>
        <v/>
      </c>
      <c r="D369" s="399" t="str">
        <f>Interesse</f>
        <v/>
      </c>
      <c r="E369" s="399" t="str">
        <f>Capitale</f>
        <v/>
      </c>
      <c r="F369" s="399" t="str">
        <f t="shared" si="23"/>
        <v/>
      </c>
      <c r="G369" s="399" t="str">
        <f t="shared" si="24"/>
        <v/>
      </c>
      <c r="H369" s="400">
        <f t="shared" si="21"/>
        <v>0</v>
      </c>
      <c r="I369" s="341"/>
    </row>
    <row r="370" spans="1:9" x14ac:dyDescent="0.2">
      <c r="A370" s="383" t="str">
        <f>pagam.Num</f>
        <v/>
      </c>
      <c r="B370" s="384" t="str">
        <f>Mostra.Data</f>
        <v/>
      </c>
      <c r="C370" s="399" t="str">
        <f t="shared" si="22"/>
        <v/>
      </c>
      <c r="D370" s="399" t="str">
        <f>Interesse</f>
        <v/>
      </c>
      <c r="E370" s="399" t="str">
        <f>Capitale</f>
        <v/>
      </c>
      <c r="F370" s="399" t="str">
        <f t="shared" si="23"/>
        <v/>
      </c>
      <c r="G370" s="399" t="str">
        <f t="shared" si="24"/>
        <v/>
      </c>
      <c r="H370" s="400">
        <f t="shared" si="21"/>
        <v>0</v>
      </c>
      <c r="I370" s="341"/>
    </row>
    <row r="371" spans="1:9" x14ac:dyDescent="0.2">
      <c r="A371" s="383" t="str">
        <f>pagam.Num</f>
        <v/>
      </c>
      <c r="B371" s="384" t="str">
        <f>Mostra.Data</f>
        <v/>
      </c>
      <c r="C371" s="399" t="str">
        <f t="shared" si="22"/>
        <v/>
      </c>
      <c r="D371" s="399" t="str">
        <f>Interesse</f>
        <v/>
      </c>
      <c r="E371" s="399" t="str">
        <f>Capitale</f>
        <v/>
      </c>
      <c r="F371" s="399" t="str">
        <f t="shared" si="23"/>
        <v/>
      </c>
      <c r="G371" s="399" t="str">
        <f t="shared" si="24"/>
        <v/>
      </c>
      <c r="H371" s="400">
        <f t="shared" si="21"/>
        <v>0</v>
      </c>
      <c r="I371" s="341"/>
    </row>
    <row r="372" spans="1:9" x14ac:dyDescent="0.2">
      <c r="A372" s="383" t="str">
        <f>pagam.Num</f>
        <v/>
      </c>
      <c r="B372" s="384" t="str">
        <f>Mostra.Data</f>
        <v/>
      </c>
      <c r="C372" s="399" t="str">
        <f t="shared" si="22"/>
        <v/>
      </c>
      <c r="D372" s="399" t="str">
        <f>Interesse</f>
        <v/>
      </c>
      <c r="E372" s="399" t="str">
        <f>Capitale</f>
        <v/>
      </c>
      <c r="F372" s="399" t="str">
        <f t="shared" si="23"/>
        <v/>
      </c>
      <c r="G372" s="399" t="str">
        <f t="shared" si="24"/>
        <v/>
      </c>
      <c r="H372" s="400">
        <f t="shared" si="21"/>
        <v>0</v>
      </c>
      <c r="I372" s="341"/>
    </row>
    <row r="373" spans="1:9" x14ac:dyDescent="0.2">
      <c r="A373" s="383" t="str">
        <f>pagam.Num</f>
        <v/>
      </c>
      <c r="B373" s="384" t="str">
        <f>Mostra.Data</f>
        <v/>
      </c>
      <c r="C373" s="399" t="str">
        <f t="shared" si="22"/>
        <v/>
      </c>
      <c r="D373" s="399" t="str">
        <f>Interesse</f>
        <v/>
      </c>
      <c r="E373" s="399" t="str">
        <f>Capitale</f>
        <v/>
      </c>
      <c r="F373" s="399" t="str">
        <f t="shared" si="23"/>
        <v/>
      </c>
      <c r="G373" s="399" t="str">
        <f t="shared" si="24"/>
        <v/>
      </c>
      <c r="H373" s="400">
        <f t="shared" si="21"/>
        <v>0</v>
      </c>
      <c r="I373" s="341"/>
    </row>
    <row r="374" spans="1:9" x14ac:dyDescent="0.2">
      <c r="A374" s="383" t="str">
        <f>pagam.Num</f>
        <v/>
      </c>
      <c r="B374" s="384" t="str">
        <f>Mostra.Data</f>
        <v/>
      </c>
      <c r="C374" s="399" t="str">
        <f t="shared" si="22"/>
        <v/>
      </c>
      <c r="D374" s="399" t="str">
        <f>Interesse</f>
        <v/>
      </c>
      <c r="E374" s="399" t="str">
        <f>Capitale</f>
        <v/>
      </c>
      <c r="F374" s="399" t="str">
        <f t="shared" si="23"/>
        <v/>
      </c>
      <c r="G374" s="399" t="str">
        <f t="shared" si="24"/>
        <v/>
      </c>
      <c r="H374" s="400">
        <f t="shared" si="21"/>
        <v>0</v>
      </c>
      <c r="I374" s="341"/>
    </row>
    <row r="375" spans="1:9" x14ac:dyDescent="0.2">
      <c r="A375" s="383" t="str">
        <f>pagam.Num</f>
        <v/>
      </c>
      <c r="B375" s="384" t="str">
        <f>Mostra.Data</f>
        <v/>
      </c>
      <c r="C375" s="399" t="str">
        <f t="shared" si="22"/>
        <v/>
      </c>
      <c r="D375" s="399" t="str">
        <f>Interesse</f>
        <v/>
      </c>
      <c r="E375" s="399" t="str">
        <f>Capitale</f>
        <v/>
      </c>
      <c r="F375" s="399" t="str">
        <f t="shared" si="23"/>
        <v/>
      </c>
      <c r="G375" s="399" t="str">
        <f t="shared" si="24"/>
        <v/>
      </c>
      <c r="H375" s="400">
        <f t="shared" si="21"/>
        <v>0</v>
      </c>
      <c r="I375" s="341"/>
    </row>
    <row r="376" spans="1:9" x14ac:dyDescent="0.2">
      <c r="A376" s="383" t="str">
        <f>pagam.Num</f>
        <v/>
      </c>
      <c r="B376" s="384" t="str">
        <f>Mostra.Data</f>
        <v/>
      </c>
      <c r="C376" s="399" t="str">
        <f t="shared" si="22"/>
        <v/>
      </c>
      <c r="D376" s="399" t="str">
        <f>Interesse</f>
        <v/>
      </c>
      <c r="E376" s="399" t="str">
        <f>Capitale</f>
        <v/>
      </c>
      <c r="F376" s="399" t="str">
        <f t="shared" si="23"/>
        <v/>
      </c>
      <c r="G376" s="399" t="str">
        <f t="shared" si="24"/>
        <v/>
      </c>
      <c r="H376" s="400">
        <f t="shared" si="21"/>
        <v>0</v>
      </c>
      <c r="I376" s="341"/>
    </row>
    <row r="377" spans="1:9" x14ac:dyDescent="0.2">
      <c r="A377" s="383" t="str">
        <f>pagam.Num</f>
        <v/>
      </c>
      <c r="B377" s="384" t="str">
        <f>Mostra.Data</f>
        <v/>
      </c>
      <c r="C377" s="399" t="str">
        <f t="shared" si="22"/>
        <v/>
      </c>
      <c r="D377" s="399" t="str">
        <f>Interesse</f>
        <v/>
      </c>
      <c r="E377" s="399" t="str">
        <f>Capitale</f>
        <v/>
      </c>
      <c r="F377" s="399" t="str">
        <f t="shared" si="23"/>
        <v/>
      </c>
      <c r="G377" s="399" t="str">
        <f t="shared" si="24"/>
        <v/>
      </c>
      <c r="H377" s="400">
        <f t="shared" si="21"/>
        <v>0</v>
      </c>
      <c r="I377" s="341"/>
    </row>
    <row r="378" spans="1:9" x14ac:dyDescent="0.2">
      <c r="A378" s="383" t="str">
        <f>pagam.Num</f>
        <v/>
      </c>
      <c r="B378" s="384" t="str">
        <f>Mostra.Data</f>
        <v/>
      </c>
      <c r="C378" s="399" t="str">
        <f t="shared" si="22"/>
        <v/>
      </c>
      <c r="D378" s="399" t="str">
        <f>Interesse</f>
        <v/>
      </c>
      <c r="E378" s="399" t="str">
        <f>Capitale</f>
        <v/>
      </c>
      <c r="F378" s="399" t="str">
        <f t="shared" si="23"/>
        <v/>
      </c>
      <c r="G378" s="399" t="str">
        <f t="shared" si="24"/>
        <v/>
      </c>
      <c r="H378" s="400">
        <f t="shared" si="21"/>
        <v>0</v>
      </c>
      <c r="I378" s="341"/>
    </row>
    <row r="379" spans="1:9" x14ac:dyDescent="0.2">
      <c r="A379" s="383" t="str">
        <f>pagam.Num</f>
        <v/>
      </c>
      <c r="B379" s="384" t="str">
        <f>Mostra.Data</f>
        <v/>
      </c>
      <c r="C379" s="399" t="str">
        <f t="shared" si="22"/>
        <v/>
      </c>
      <c r="D379" s="399" t="str">
        <f>Interesse</f>
        <v/>
      </c>
      <c r="E379" s="399" t="str">
        <f>Capitale</f>
        <v/>
      </c>
      <c r="F379" s="399" t="str">
        <f t="shared" si="23"/>
        <v/>
      </c>
      <c r="G379" s="399" t="str">
        <f t="shared" si="24"/>
        <v/>
      </c>
      <c r="H379" s="400">
        <f t="shared" si="21"/>
        <v>0</v>
      </c>
      <c r="I379" s="341"/>
    </row>
    <row r="380" spans="1:9" x14ac:dyDescent="0.2">
      <c r="A380" s="383" t="str">
        <f>pagam.Num</f>
        <v/>
      </c>
      <c r="B380" s="384" t="str">
        <f>Mostra.Data</f>
        <v/>
      </c>
      <c r="C380" s="399" t="str">
        <f t="shared" si="22"/>
        <v/>
      </c>
      <c r="D380" s="399" t="str">
        <f>Interesse</f>
        <v/>
      </c>
      <c r="E380" s="399" t="str">
        <f>Capitale</f>
        <v/>
      </c>
      <c r="F380" s="399" t="str">
        <f t="shared" si="23"/>
        <v/>
      </c>
      <c r="G380" s="399" t="str">
        <f t="shared" si="24"/>
        <v/>
      </c>
      <c r="H380" s="400">
        <f t="shared" si="21"/>
        <v>0</v>
      </c>
      <c r="I380" s="341"/>
    </row>
    <row r="381" spans="1:9" x14ac:dyDescent="0.2">
      <c r="A381" s="383" t="str">
        <f>pagam.Num</f>
        <v/>
      </c>
      <c r="B381" s="384" t="str">
        <f>Mostra.Data</f>
        <v/>
      </c>
      <c r="C381" s="399" t="str">
        <f t="shared" si="22"/>
        <v/>
      </c>
      <c r="D381" s="399" t="str">
        <f>Interesse</f>
        <v/>
      </c>
      <c r="E381" s="399" t="str">
        <f>Capitale</f>
        <v/>
      </c>
      <c r="F381" s="399" t="str">
        <f t="shared" si="23"/>
        <v/>
      </c>
      <c r="G381" s="399" t="str">
        <f t="shared" si="24"/>
        <v/>
      </c>
      <c r="H381" s="400">
        <f t="shared" si="21"/>
        <v>0</v>
      </c>
      <c r="I381" s="341"/>
    </row>
    <row r="382" spans="1:9" x14ac:dyDescent="0.2">
      <c r="A382" s="383" t="str">
        <f>pagam.Num</f>
        <v/>
      </c>
      <c r="B382" s="384" t="str">
        <f>Mostra.Data</f>
        <v/>
      </c>
      <c r="C382" s="399" t="str">
        <f t="shared" si="22"/>
        <v/>
      </c>
      <c r="D382" s="399" t="str">
        <f>Interesse</f>
        <v/>
      </c>
      <c r="E382" s="399" t="str">
        <f>Capitale</f>
        <v/>
      </c>
      <c r="F382" s="399" t="str">
        <f t="shared" si="23"/>
        <v/>
      </c>
      <c r="G382" s="399" t="str">
        <f t="shared" si="24"/>
        <v/>
      </c>
      <c r="H382" s="400">
        <f t="shared" si="21"/>
        <v>0</v>
      </c>
      <c r="I382" s="341"/>
    </row>
    <row r="383" spans="1:9" x14ac:dyDescent="0.2">
      <c r="A383" s="383" t="str">
        <f>pagam.Num</f>
        <v/>
      </c>
      <c r="B383" s="384" t="str">
        <f>Mostra.Data</f>
        <v/>
      </c>
      <c r="C383" s="399" t="str">
        <f t="shared" si="22"/>
        <v/>
      </c>
      <c r="D383" s="399" t="str">
        <f>Interesse</f>
        <v/>
      </c>
      <c r="E383" s="399" t="str">
        <f>Capitale</f>
        <v/>
      </c>
      <c r="F383" s="399" t="str">
        <f t="shared" si="23"/>
        <v/>
      </c>
      <c r="G383" s="399" t="str">
        <f t="shared" si="24"/>
        <v/>
      </c>
      <c r="H383" s="400">
        <f t="shared" si="21"/>
        <v>0</v>
      </c>
      <c r="I383" s="341"/>
    </row>
    <row r="384" spans="1:9" x14ac:dyDescent="0.2">
      <c r="A384" s="383" t="str">
        <f>pagam.Num</f>
        <v/>
      </c>
      <c r="B384" s="384" t="str">
        <f>Mostra.Data</f>
        <v/>
      </c>
      <c r="C384" s="399" t="str">
        <f t="shared" si="22"/>
        <v/>
      </c>
      <c r="D384" s="399" t="str">
        <f>Interesse</f>
        <v/>
      </c>
      <c r="E384" s="399" t="str">
        <f>Capitale</f>
        <v/>
      </c>
      <c r="F384" s="399" t="str">
        <f t="shared" si="23"/>
        <v/>
      </c>
      <c r="G384" s="399" t="str">
        <f t="shared" si="24"/>
        <v/>
      </c>
      <c r="H384" s="400">
        <f t="shared" si="21"/>
        <v>0</v>
      </c>
      <c r="I384" s="341"/>
    </row>
    <row r="385" spans="1:9" x14ac:dyDescent="0.2">
      <c r="A385" s="383" t="str">
        <f>pagam.Num</f>
        <v/>
      </c>
      <c r="B385" s="384" t="str">
        <f>Mostra.Data</f>
        <v/>
      </c>
      <c r="C385" s="399" t="str">
        <f t="shared" si="22"/>
        <v/>
      </c>
      <c r="D385" s="399" t="str">
        <f>Interesse</f>
        <v/>
      </c>
      <c r="E385" s="399" t="str">
        <f>Capitale</f>
        <v/>
      </c>
      <c r="F385" s="399" t="str">
        <f t="shared" si="23"/>
        <v/>
      </c>
      <c r="G385" s="399" t="str">
        <f t="shared" si="24"/>
        <v/>
      </c>
      <c r="H385" s="400">
        <f t="shared" si="21"/>
        <v>0</v>
      </c>
      <c r="I385" s="341"/>
    </row>
    <row r="386" spans="1:9" x14ac:dyDescent="0.2">
      <c r="A386" s="383" t="str">
        <f>pagam.Num</f>
        <v/>
      </c>
      <c r="B386" s="384" t="str">
        <f>Mostra.Data</f>
        <v/>
      </c>
      <c r="C386" s="399" t="str">
        <f t="shared" si="22"/>
        <v/>
      </c>
      <c r="D386" s="399" t="str">
        <f>Interesse</f>
        <v/>
      </c>
      <c r="E386" s="399" t="str">
        <f>Capitale</f>
        <v/>
      </c>
      <c r="F386" s="399" t="str">
        <f t="shared" si="23"/>
        <v/>
      </c>
      <c r="G386" s="399" t="str">
        <f t="shared" si="24"/>
        <v/>
      </c>
      <c r="H386" s="400">
        <f t="shared" si="21"/>
        <v>0</v>
      </c>
      <c r="I386" s="341"/>
    </row>
    <row r="387" spans="1:9" x14ac:dyDescent="0.2">
      <c r="A387" s="383" t="str">
        <f>pagam.Num</f>
        <v/>
      </c>
      <c r="B387" s="384" t="str">
        <f>Mostra.Data</f>
        <v/>
      </c>
      <c r="C387" s="399" t="str">
        <f t="shared" si="22"/>
        <v/>
      </c>
      <c r="D387" s="399" t="str">
        <f>Interesse</f>
        <v/>
      </c>
      <c r="E387" s="399" t="str">
        <f>Capitale</f>
        <v/>
      </c>
      <c r="F387" s="399" t="str">
        <f t="shared" si="23"/>
        <v/>
      </c>
      <c r="G387" s="399" t="str">
        <f t="shared" si="24"/>
        <v/>
      </c>
      <c r="H387" s="400">
        <f t="shared" si="21"/>
        <v>0</v>
      </c>
      <c r="I387" s="341"/>
    </row>
    <row r="388" spans="1:9" x14ac:dyDescent="0.2">
      <c r="A388" s="383" t="str">
        <f>pagam.Num</f>
        <v/>
      </c>
      <c r="B388" s="384" t="str">
        <f>Mostra.Data</f>
        <v/>
      </c>
      <c r="C388" s="399" t="str">
        <f t="shared" si="22"/>
        <v/>
      </c>
      <c r="D388" s="399" t="str">
        <f>Interesse</f>
        <v/>
      </c>
      <c r="E388" s="399" t="str">
        <f>Capitale</f>
        <v/>
      </c>
      <c r="F388" s="399" t="str">
        <f t="shared" si="23"/>
        <v/>
      </c>
      <c r="G388" s="399" t="str">
        <f t="shared" si="24"/>
        <v/>
      </c>
      <c r="H388" s="400">
        <f t="shared" si="21"/>
        <v>0</v>
      </c>
      <c r="I388" s="341"/>
    </row>
    <row r="389" spans="1:9" x14ac:dyDescent="0.2">
      <c r="A389" s="383" t="str">
        <f>pagam.Num</f>
        <v/>
      </c>
      <c r="B389" s="384" t="str">
        <f>Mostra.Data</f>
        <v/>
      </c>
      <c r="C389" s="399" t="str">
        <f t="shared" si="22"/>
        <v/>
      </c>
      <c r="D389" s="399" t="str">
        <f>Interesse</f>
        <v/>
      </c>
      <c r="E389" s="399" t="str">
        <f>Capitale</f>
        <v/>
      </c>
      <c r="F389" s="399" t="str">
        <f t="shared" si="23"/>
        <v/>
      </c>
      <c r="G389" s="399" t="str">
        <f t="shared" si="24"/>
        <v/>
      </c>
      <c r="H389" s="400">
        <f t="shared" si="21"/>
        <v>0</v>
      </c>
      <c r="I389" s="341"/>
    </row>
    <row r="390" spans="1:9" x14ac:dyDescent="0.2">
      <c r="A390" s="383" t="str">
        <f>pagam.Num</f>
        <v/>
      </c>
      <c r="B390" s="384" t="str">
        <f>Mostra.Data</f>
        <v/>
      </c>
      <c r="C390" s="399" t="str">
        <f t="shared" si="22"/>
        <v/>
      </c>
      <c r="D390" s="399" t="str">
        <f>Interesse</f>
        <v/>
      </c>
      <c r="E390" s="399" t="str">
        <f>Capitale</f>
        <v/>
      </c>
      <c r="F390" s="399" t="str">
        <f t="shared" si="23"/>
        <v/>
      </c>
      <c r="G390" s="399" t="str">
        <f t="shared" si="24"/>
        <v/>
      </c>
      <c r="H390" s="400">
        <f t="shared" si="21"/>
        <v>0</v>
      </c>
      <c r="I390" s="341"/>
    </row>
    <row r="391" spans="1:9" x14ac:dyDescent="0.2">
      <c r="A391" s="383" t="str">
        <f>pagam.Num</f>
        <v/>
      </c>
      <c r="B391" s="384" t="str">
        <f>Mostra.Data</f>
        <v/>
      </c>
      <c r="C391" s="399" t="str">
        <f t="shared" si="22"/>
        <v/>
      </c>
      <c r="D391" s="399" t="str">
        <f>Interesse</f>
        <v/>
      </c>
      <c r="E391" s="399" t="str">
        <f>Capitale</f>
        <v/>
      </c>
      <c r="F391" s="399" t="str">
        <f t="shared" si="23"/>
        <v/>
      </c>
      <c r="G391" s="399" t="str">
        <f t="shared" si="24"/>
        <v/>
      </c>
      <c r="H391" s="400">
        <f t="shared" si="21"/>
        <v>0</v>
      </c>
      <c r="I391" s="341"/>
    </row>
    <row r="392" spans="1:9" x14ac:dyDescent="0.2">
      <c r="A392" s="383" t="str">
        <f>pagam.Num</f>
        <v/>
      </c>
      <c r="B392" s="384" t="str">
        <f>Mostra.Data</f>
        <v/>
      </c>
      <c r="C392" s="399" t="str">
        <f t="shared" si="22"/>
        <v/>
      </c>
      <c r="D392" s="399" t="str">
        <f>Interesse</f>
        <v/>
      </c>
      <c r="E392" s="399" t="str">
        <f>Capitale</f>
        <v/>
      </c>
      <c r="F392" s="399" t="str">
        <f t="shared" si="23"/>
        <v/>
      </c>
      <c r="G392" s="399" t="str">
        <f t="shared" si="24"/>
        <v/>
      </c>
      <c r="H392" s="400">
        <f t="shared" si="21"/>
        <v>0</v>
      </c>
      <c r="I392" s="341"/>
    </row>
    <row r="393" spans="1:9" x14ac:dyDescent="0.2">
      <c r="A393" s="383" t="str">
        <f>pagam.Num</f>
        <v/>
      </c>
      <c r="B393" s="384" t="str">
        <f>Mostra.Data</f>
        <v/>
      </c>
      <c r="C393" s="399" t="str">
        <f t="shared" si="22"/>
        <v/>
      </c>
      <c r="D393" s="399" t="str">
        <f>Interesse</f>
        <v/>
      </c>
      <c r="E393" s="399" t="str">
        <f>Capitale</f>
        <v/>
      </c>
      <c r="F393" s="399" t="str">
        <f t="shared" si="23"/>
        <v/>
      </c>
      <c r="G393" s="399" t="str">
        <f t="shared" si="24"/>
        <v/>
      </c>
      <c r="H393" s="400">
        <f t="shared" si="21"/>
        <v>0</v>
      </c>
      <c r="I393" s="341"/>
    </row>
    <row r="394" spans="1:9" x14ac:dyDescent="0.2">
      <c r="A394" s="383" t="str">
        <f>pagam.Num</f>
        <v/>
      </c>
      <c r="B394" s="384" t="str">
        <f>Mostra.Data</f>
        <v/>
      </c>
      <c r="C394" s="399" t="str">
        <f t="shared" si="22"/>
        <v/>
      </c>
      <c r="D394" s="399" t="str">
        <f>Interesse</f>
        <v/>
      </c>
      <c r="E394" s="399" t="str">
        <f>Capitale</f>
        <v/>
      </c>
      <c r="F394" s="399" t="str">
        <f t="shared" si="23"/>
        <v/>
      </c>
      <c r="G394" s="399" t="str">
        <f t="shared" si="24"/>
        <v/>
      </c>
      <c r="H394" s="400">
        <f t="shared" si="21"/>
        <v>0</v>
      </c>
      <c r="I394" s="341"/>
    </row>
    <row r="395" spans="1:9" x14ac:dyDescent="0.2">
      <c r="A395" s="383" t="str">
        <f>pagam.Num</f>
        <v/>
      </c>
      <c r="B395" s="384" t="str">
        <f>Mostra.Data</f>
        <v/>
      </c>
      <c r="C395" s="399" t="str">
        <f t="shared" si="22"/>
        <v/>
      </c>
      <c r="D395" s="399" t="str">
        <f>Interesse</f>
        <v/>
      </c>
      <c r="E395" s="399" t="str">
        <f>Capitale</f>
        <v/>
      </c>
      <c r="F395" s="399" t="str">
        <f t="shared" si="23"/>
        <v/>
      </c>
      <c r="G395" s="399" t="str">
        <f t="shared" si="24"/>
        <v/>
      </c>
      <c r="H395" s="400">
        <f t="shared" si="21"/>
        <v>0</v>
      </c>
      <c r="I395" s="341"/>
    </row>
    <row r="396" spans="1:9" x14ac:dyDescent="0.2">
      <c r="A396" s="383" t="str">
        <f>pagam.Num</f>
        <v/>
      </c>
      <c r="B396" s="384" t="str">
        <f>Mostra.Data</f>
        <v/>
      </c>
      <c r="C396" s="399" t="str">
        <f t="shared" si="22"/>
        <v/>
      </c>
      <c r="D396" s="399" t="str">
        <f>Interesse</f>
        <v/>
      </c>
      <c r="E396" s="399" t="str">
        <f>Capitale</f>
        <v/>
      </c>
      <c r="F396" s="399" t="str">
        <f t="shared" si="23"/>
        <v/>
      </c>
      <c r="G396" s="399" t="str">
        <f t="shared" si="24"/>
        <v/>
      </c>
      <c r="H396" s="400">
        <f t="shared" si="21"/>
        <v>0</v>
      </c>
      <c r="I396" s="341"/>
    </row>
    <row r="397" spans="1:9" x14ac:dyDescent="0.2">
      <c r="A397" s="383" t="str">
        <f>pagam.Num</f>
        <v/>
      </c>
      <c r="B397" s="384" t="str">
        <f>Mostra.Data</f>
        <v/>
      </c>
      <c r="C397" s="399" t="str">
        <f t="shared" si="22"/>
        <v/>
      </c>
      <c r="D397" s="399" t="str">
        <f>Interesse</f>
        <v/>
      </c>
      <c r="E397" s="399" t="str">
        <f>Capitale</f>
        <v/>
      </c>
      <c r="F397" s="399" t="str">
        <f t="shared" si="23"/>
        <v/>
      </c>
      <c r="G397" s="399" t="str">
        <f t="shared" si="24"/>
        <v/>
      </c>
      <c r="H397" s="400">
        <f t="shared" si="21"/>
        <v>0</v>
      </c>
      <c r="I397" s="341"/>
    </row>
    <row r="398" spans="1:9" x14ac:dyDescent="0.2">
      <c r="A398" s="383" t="str">
        <f>pagam.Num</f>
        <v/>
      </c>
      <c r="B398" s="384" t="str">
        <f>Mostra.Data</f>
        <v/>
      </c>
      <c r="C398" s="399" t="str">
        <f t="shared" si="22"/>
        <v/>
      </c>
      <c r="D398" s="399" t="str">
        <f>Interesse</f>
        <v/>
      </c>
      <c r="E398" s="399" t="str">
        <f>Capitale</f>
        <v/>
      </c>
      <c r="F398" s="399" t="str">
        <f t="shared" si="23"/>
        <v/>
      </c>
      <c r="G398" s="399" t="str">
        <f t="shared" si="24"/>
        <v/>
      </c>
      <c r="H398" s="400">
        <f t="shared" si="21"/>
        <v>0</v>
      </c>
      <c r="I398" s="341"/>
    </row>
    <row r="399" spans="1:9" x14ac:dyDescent="0.2">
      <c r="A399" s="383" t="str">
        <f>pagam.Num</f>
        <v/>
      </c>
      <c r="B399" s="384" t="str">
        <f>Mostra.Data</f>
        <v/>
      </c>
      <c r="C399" s="399" t="str">
        <f t="shared" si="22"/>
        <v/>
      </c>
      <c r="D399" s="399" t="str">
        <f>Interesse</f>
        <v/>
      </c>
      <c r="E399" s="399" t="str">
        <f>Capitale</f>
        <v/>
      </c>
      <c r="F399" s="399" t="str">
        <f t="shared" si="23"/>
        <v/>
      </c>
      <c r="G399" s="399" t="str">
        <f t="shared" si="24"/>
        <v/>
      </c>
      <c r="H399" s="400">
        <f t="shared" si="21"/>
        <v>0</v>
      </c>
      <c r="I399" s="341"/>
    </row>
    <row r="400" spans="1:9" x14ac:dyDescent="0.2">
      <c r="A400" s="383" t="str">
        <f>pagam.Num</f>
        <v/>
      </c>
      <c r="B400" s="384" t="str">
        <f>Mostra.Data</f>
        <v/>
      </c>
      <c r="C400" s="399" t="str">
        <f t="shared" si="22"/>
        <v/>
      </c>
      <c r="D400" s="399" t="str">
        <f>Interesse</f>
        <v/>
      </c>
      <c r="E400" s="399" t="str">
        <f>Capitale</f>
        <v/>
      </c>
      <c r="F400" s="399" t="str">
        <f t="shared" si="23"/>
        <v/>
      </c>
      <c r="G400" s="399" t="str">
        <f t="shared" si="24"/>
        <v/>
      </c>
      <c r="H400" s="400">
        <f t="shared" si="21"/>
        <v>0</v>
      </c>
      <c r="I400" s="341"/>
    </row>
    <row r="401" spans="1:9" x14ac:dyDescent="0.2">
      <c r="A401" s="383" t="str">
        <f>pagam.Num</f>
        <v/>
      </c>
      <c r="B401" s="384" t="str">
        <f>Mostra.Data</f>
        <v/>
      </c>
      <c r="C401" s="399" t="str">
        <f t="shared" si="22"/>
        <v/>
      </c>
      <c r="D401" s="399" t="str">
        <f>Interesse</f>
        <v/>
      </c>
      <c r="E401" s="399" t="str">
        <f>Capitale</f>
        <v/>
      </c>
      <c r="F401" s="399" t="str">
        <f t="shared" si="23"/>
        <v/>
      </c>
      <c r="G401" s="399" t="str">
        <f t="shared" si="24"/>
        <v/>
      </c>
      <c r="H401" s="400">
        <f t="shared" si="21"/>
        <v>0</v>
      </c>
      <c r="I401" s="341"/>
    </row>
    <row r="402" spans="1:9" x14ac:dyDescent="0.2">
      <c r="A402" s="383" t="str">
        <f>pagam.Num</f>
        <v/>
      </c>
      <c r="B402" s="384" t="str">
        <f>Mostra.Data</f>
        <v/>
      </c>
      <c r="C402" s="399" t="str">
        <f t="shared" si="22"/>
        <v/>
      </c>
      <c r="D402" s="399" t="str">
        <f>Interesse</f>
        <v/>
      </c>
      <c r="E402" s="399" t="str">
        <f>Capitale</f>
        <v/>
      </c>
      <c r="F402" s="399" t="str">
        <f t="shared" si="23"/>
        <v/>
      </c>
      <c r="G402" s="399" t="str">
        <f t="shared" si="24"/>
        <v/>
      </c>
      <c r="H402" s="400">
        <f t="shared" si="21"/>
        <v>0</v>
      </c>
      <c r="I402" s="341"/>
    </row>
    <row r="403" spans="1:9" x14ac:dyDescent="0.2">
      <c r="A403" s="383" t="str">
        <f>pagam.Num</f>
        <v/>
      </c>
      <c r="B403" s="384" t="str">
        <f>Mostra.Data</f>
        <v/>
      </c>
      <c r="C403" s="399" t="str">
        <f t="shared" si="22"/>
        <v/>
      </c>
      <c r="D403" s="399" t="str">
        <f>Interesse</f>
        <v/>
      </c>
      <c r="E403" s="399" t="str">
        <f>Capitale</f>
        <v/>
      </c>
      <c r="F403" s="399" t="str">
        <f t="shared" si="23"/>
        <v/>
      </c>
      <c r="G403" s="399" t="str">
        <f t="shared" si="24"/>
        <v/>
      </c>
      <c r="H403" s="400">
        <f t="shared" si="21"/>
        <v>0</v>
      </c>
      <c r="I403" s="341"/>
    </row>
    <row r="404" spans="1:9" x14ac:dyDescent="0.2">
      <c r="A404" s="383" t="str">
        <f>pagam.Num</f>
        <v/>
      </c>
      <c r="B404" s="384" t="str">
        <f>Mostra.Data</f>
        <v/>
      </c>
      <c r="C404" s="399" t="str">
        <f t="shared" si="22"/>
        <v/>
      </c>
      <c r="D404" s="399" t="str">
        <f>Interesse</f>
        <v/>
      </c>
      <c r="E404" s="399" t="str">
        <f>Capitale</f>
        <v/>
      </c>
      <c r="F404" s="399" t="str">
        <f t="shared" si="23"/>
        <v/>
      </c>
      <c r="G404" s="399" t="str">
        <f t="shared" si="24"/>
        <v/>
      </c>
      <c r="H404" s="400">
        <f t="shared" si="21"/>
        <v>0</v>
      </c>
      <c r="I404" s="341"/>
    </row>
    <row r="405" spans="1:9" x14ac:dyDescent="0.2">
      <c r="A405" s="383" t="str">
        <f>pagam.Num</f>
        <v/>
      </c>
      <c r="B405" s="384" t="str">
        <f>Mostra.Data</f>
        <v/>
      </c>
      <c r="C405" s="399" t="str">
        <f t="shared" si="22"/>
        <v/>
      </c>
      <c r="D405" s="399" t="str">
        <f>Interesse</f>
        <v/>
      </c>
      <c r="E405" s="399" t="str">
        <f>Capitale</f>
        <v/>
      </c>
      <c r="F405" s="399" t="str">
        <f t="shared" si="23"/>
        <v/>
      </c>
      <c r="G405" s="399" t="str">
        <f t="shared" si="24"/>
        <v/>
      </c>
      <c r="H405" s="400">
        <f t="shared" si="21"/>
        <v>0</v>
      </c>
      <c r="I405" s="341"/>
    </row>
    <row r="406" spans="1:9" x14ac:dyDescent="0.2">
      <c r="A406" s="383" t="str">
        <f>pagam.Num</f>
        <v/>
      </c>
      <c r="B406" s="384" t="str">
        <f>Mostra.Data</f>
        <v/>
      </c>
      <c r="C406" s="399" t="str">
        <f t="shared" si="22"/>
        <v/>
      </c>
      <c r="D406" s="399" t="str">
        <f>Interesse</f>
        <v/>
      </c>
      <c r="E406" s="399" t="str">
        <f>Capitale</f>
        <v/>
      </c>
      <c r="F406" s="399" t="str">
        <f t="shared" si="23"/>
        <v/>
      </c>
      <c r="G406" s="399" t="str">
        <f t="shared" si="24"/>
        <v/>
      </c>
      <c r="H406" s="400">
        <f t="shared" si="21"/>
        <v>0</v>
      </c>
      <c r="I406" s="341"/>
    </row>
    <row r="407" spans="1:9" x14ac:dyDescent="0.2">
      <c r="A407" s="383" t="str">
        <f>pagam.Num</f>
        <v/>
      </c>
      <c r="B407" s="384" t="str">
        <f>Mostra.Data</f>
        <v/>
      </c>
      <c r="C407" s="399" t="str">
        <f t="shared" si="22"/>
        <v/>
      </c>
      <c r="D407" s="399" t="str">
        <f>Interesse</f>
        <v/>
      </c>
      <c r="E407" s="399" t="str">
        <f>Capitale</f>
        <v/>
      </c>
      <c r="F407" s="399" t="str">
        <f t="shared" si="23"/>
        <v/>
      </c>
      <c r="G407" s="399" t="str">
        <f t="shared" si="24"/>
        <v/>
      </c>
      <c r="H407" s="400">
        <f t="shared" si="21"/>
        <v>0</v>
      </c>
      <c r="I407" s="341"/>
    </row>
    <row r="408" spans="1:9" x14ac:dyDescent="0.2">
      <c r="A408" s="383" t="str">
        <f>pagam.Num</f>
        <v/>
      </c>
      <c r="B408" s="384" t="str">
        <f>Mostra.Data</f>
        <v/>
      </c>
      <c r="C408" s="399" t="str">
        <f t="shared" si="22"/>
        <v/>
      </c>
      <c r="D408" s="399" t="str">
        <f>Interesse</f>
        <v/>
      </c>
      <c r="E408" s="399" t="str">
        <f>Capitale</f>
        <v/>
      </c>
      <c r="F408" s="399" t="str">
        <f t="shared" si="23"/>
        <v/>
      </c>
      <c r="G408" s="399" t="str">
        <f t="shared" si="24"/>
        <v/>
      </c>
      <c r="H408" s="400">
        <f t="shared" si="21"/>
        <v>0</v>
      </c>
      <c r="I408" s="341"/>
    </row>
    <row r="409" spans="1:9" x14ac:dyDescent="0.2">
      <c r="A409" s="383" t="str">
        <f>pagam.Num</f>
        <v/>
      </c>
      <c r="B409" s="384" t="str">
        <f>Mostra.Data</f>
        <v/>
      </c>
      <c r="C409" s="399" t="str">
        <f t="shared" si="22"/>
        <v/>
      </c>
      <c r="D409" s="399" t="str">
        <f>Interesse</f>
        <v/>
      </c>
      <c r="E409" s="399" t="str">
        <f>Capitale</f>
        <v/>
      </c>
      <c r="F409" s="399" t="str">
        <f t="shared" si="23"/>
        <v/>
      </c>
      <c r="G409" s="399" t="str">
        <f t="shared" si="24"/>
        <v/>
      </c>
      <c r="H409" s="400">
        <f t="shared" ref="H409:H472" si="25">IFERROR((H408+E409),0)</f>
        <v>0</v>
      </c>
      <c r="I409" s="341"/>
    </row>
    <row r="410" spans="1:9" x14ac:dyDescent="0.2">
      <c r="A410" s="383" t="str">
        <f>pagam.Num</f>
        <v/>
      </c>
      <c r="B410" s="384" t="str">
        <f>Mostra.Data</f>
        <v/>
      </c>
      <c r="C410" s="399" t="str">
        <f t="shared" ref="C410:C473" si="26">Bil.Iniz</f>
        <v/>
      </c>
      <c r="D410" s="399" t="str">
        <f>Interesse</f>
        <v/>
      </c>
      <c r="E410" s="399" t="str">
        <f>Capitale</f>
        <v/>
      </c>
      <c r="F410" s="399" t="str">
        <f t="shared" ref="F410:F473" si="27">Bilancio.finale</f>
        <v/>
      </c>
      <c r="G410" s="399" t="str">
        <f t="shared" ref="G410:G473" si="28">Interesse.Comp</f>
        <v/>
      </c>
      <c r="H410" s="400">
        <f t="shared" si="25"/>
        <v>0</v>
      </c>
      <c r="I410" s="341"/>
    </row>
    <row r="411" spans="1:9" x14ac:dyDescent="0.2">
      <c r="A411" s="383" t="str">
        <f>pagam.Num</f>
        <v/>
      </c>
      <c r="B411" s="384" t="str">
        <f>Mostra.Data</f>
        <v/>
      </c>
      <c r="C411" s="399" t="str">
        <f t="shared" si="26"/>
        <v/>
      </c>
      <c r="D411" s="399" t="str">
        <f>Interesse</f>
        <v/>
      </c>
      <c r="E411" s="399" t="str">
        <f>Capitale</f>
        <v/>
      </c>
      <c r="F411" s="399" t="str">
        <f t="shared" si="27"/>
        <v/>
      </c>
      <c r="G411" s="399" t="str">
        <f t="shared" si="28"/>
        <v/>
      </c>
      <c r="H411" s="400">
        <f t="shared" si="25"/>
        <v>0</v>
      </c>
      <c r="I411" s="341"/>
    </row>
    <row r="412" spans="1:9" x14ac:dyDescent="0.2">
      <c r="A412" s="383" t="str">
        <f>pagam.Num</f>
        <v/>
      </c>
      <c r="B412" s="384" t="str">
        <f>Mostra.Data</f>
        <v/>
      </c>
      <c r="C412" s="399" t="str">
        <f t="shared" si="26"/>
        <v/>
      </c>
      <c r="D412" s="399" t="str">
        <f>Interesse</f>
        <v/>
      </c>
      <c r="E412" s="399" t="str">
        <f>Capitale</f>
        <v/>
      </c>
      <c r="F412" s="399" t="str">
        <f t="shared" si="27"/>
        <v/>
      </c>
      <c r="G412" s="399" t="str">
        <f t="shared" si="28"/>
        <v/>
      </c>
      <c r="H412" s="400">
        <f t="shared" si="25"/>
        <v>0</v>
      </c>
      <c r="I412" s="341"/>
    </row>
    <row r="413" spans="1:9" x14ac:dyDescent="0.2">
      <c r="A413" s="383" t="str">
        <f>pagam.Num</f>
        <v/>
      </c>
      <c r="B413" s="384" t="str">
        <f>Mostra.Data</f>
        <v/>
      </c>
      <c r="C413" s="399" t="str">
        <f t="shared" si="26"/>
        <v/>
      </c>
      <c r="D413" s="399" t="str">
        <f>Interesse</f>
        <v/>
      </c>
      <c r="E413" s="399" t="str">
        <f>Capitale</f>
        <v/>
      </c>
      <c r="F413" s="399" t="str">
        <f t="shared" si="27"/>
        <v/>
      </c>
      <c r="G413" s="399" t="str">
        <f t="shared" si="28"/>
        <v/>
      </c>
      <c r="H413" s="400">
        <f t="shared" si="25"/>
        <v>0</v>
      </c>
      <c r="I413" s="341"/>
    </row>
    <row r="414" spans="1:9" x14ac:dyDescent="0.2">
      <c r="A414" s="383" t="str">
        <f>pagam.Num</f>
        <v/>
      </c>
      <c r="B414" s="384" t="str">
        <f>Mostra.Data</f>
        <v/>
      </c>
      <c r="C414" s="399" t="str">
        <f t="shared" si="26"/>
        <v/>
      </c>
      <c r="D414" s="399" t="str">
        <f>Interesse</f>
        <v/>
      </c>
      <c r="E414" s="399" t="str">
        <f>Capitale</f>
        <v/>
      </c>
      <c r="F414" s="399" t="str">
        <f t="shared" si="27"/>
        <v/>
      </c>
      <c r="G414" s="399" t="str">
        <f t="shared" si="28"/>
        <v/>
      </c>
      <c r="H414" s="400">
        <f t="shared" si="25"/>
        <v>0</v>
      </c>
      <c r="I414" s="341"/>
    </row>
    <row r="415" spans="1:9" x14ac:dyDescent="0.2">
      <c r="A415" s="383" t="str">
        <f>pagam.Num</f>
        <v/>
      </c>
      <c r="B415" s="384" t="str">
        <f>Mostra.Data</f>
        <v/>
      </c>
      <c r="C415" s="399" t="str">
        <f t="shared" si="26"/>
        <v/>
      </c>
      <c r="D415" s="399" t="str">
        <f>Interesse</f>
        <v/>
      </c>
      <c r="E415" s="399" t="str">
        <f>Capitale</f>
        <v/>
      </c>
      <c r="F415" s="399" t="str">
        <f t="shared" si="27"/>
        <v/>
      </c>
      <c r="G415" s="399" t="str">
        <f t="shared" si="28"/>
        <v/>
      </c>
      <c r="H415" s="400">
        <f t="shared" si="25"/>
        <v>0</v>
      </c>
      <c r="I415" s="341"/>
    </row>
    <row r="416" spans="1:9" x14ac:dyDescent="0.2">
      <c r="A416" s="383" t="str">
        <f>pagam.Num</f>
        <v/>
      </c>
      <c r="B416" s="384" t="str">
        <f>Mostra.Data</f>
        <v/>
      </c>
      <c r="C416" s="399" t="str">
        <f t="shared" si="26"/>
        <v/>
      </c>
      <c r="D416" s="399" t="str">
        <f>Interesse</f>
        <v/>
      </c>
      <c r="E416" s="399" t="str">
        <f>Capitale</f>
        <v/>
      </c>
      <c r="F416" s="399" t="str">
        <f t="shared" si="27"/>
        <v/>
      </c>
      <c r="G416" s="399" t="str">
        <f t="shared" si="28"/>
        <v/>
      </c>
      <c r="H416" s="400">
        <f t="shared" si="25"/>
        <v>0</v>
      </c>
      <c r="I416" s="341"/>
    </row>
    <row r="417" spans="1:9" x14ac:dyDescent="0.2">
      <c r="A417" s="383" t="str">
        <f>pagam.Num</f>
        <v/>
      </c>
      <c r="B417" s="384" t="str">
        <f>Mostra.Data</f>
        <v/>
      </c>
      <c r="C417" s="399" t="str">
        <f t="shared" si="26"/>
        <v/>
      </c>
      <c r="D417" s="399" t="str">
        <f>Interesse</f>
        <v/>
      </c>
      <c r="E417" s="399" t="str">
        <f>Capitale</f>
        <v/>
      </c>
      <c r="F417" s="399" t="str">
        <f t="shared" si="27"/>
        <v/>
      </c>
      <c r="G417" s="399" t="str">
        <f t="shared" si="28"/>
        <v/>
      </c>
      <c r="H417" s="400">
        <f t="shared" si="25"/>
        <v>0</v>
      </c>
      <c r="I417" s="341"/>
    </row>
    <row r="418" spans="1:9" x14ac:dyDescent="0.2">
      <c r="A418" s="383" t="str">
        <f>pagam.Num</f>
        <v/>
      </c>
      <c r="B418" s="384" t="str">
        <f>Mostra.Data</f>
        <v/>
      </c>
      <c r="C418" s="399" t="str">
        <f t="shared" si="26"/>
        <v/>
      </c>
      <c r="D418" s="399" t="str">
        <f>Interesse</f>
        <v/>
      </c>
      <c r="E418" s="399" t="str">
        <f>Capitale</f>
        <v/>
      </c>
      <c r="F418" s="399" t="str">
        <f t="shared" si="27"/>
        <v/>
      </c>
      <c r="G418" s="399" t="str">
        <f t="shared" si="28"/>
        <v/>
      </c>
      <c r="H418" s="400">
        <f t="shared" si="25"/>
        <v>0</v>
      </c>
      <c r="I418" s="341"/>
    </row>
    <row r="419" spans="1:9" x14ac:dyDescent="0.2">
      <c r="A419" s="383" t="str">
        <f>pagam.Num</f>
        <v/>
      </c>
      <c r="B419" s="384" t="str">
        <f>Mostra.Data</f>
        <v/>
      </c>
      <c r="C419" s="399" t="str">
        <f t="shared" si="26"/>
        <v/>
      </c>
      <c r="D419" s="399" t="str">
        <f>Interesse</f>
        <v/>
      </c>
      <c r="E419" s="399" t="str">
        <f>Capitale</f>
        <v/>
      </c>
      <c r="F419" s="399" t="str">
        <f t="shared" si="27"/>
        <v/>
      </c>
      <c r="G419" s="399" t="str">
        <f t="shared" si="28"/>
        <v/>
      </c>
      <c r="H419" s="400">
        <f t="shared" si="25"/>
        <v>0</v>
      </c>
      <c r="I419" s="341"/>
    </row>
    <row r="420" spans="1:9" x14ac:dyDescent="0.2">
      <c r="A420" s="383" t="str">
        <f>pagam.Num</f>
        <v/>
      </c>
      <c r="B420" s="384" t="str">
        <f>Mostra.Data</f>
        <v/>
      </c>
      <c r="C420" s="399" t="str">
        <f t="shared" si="26"/>
        <v/>
      </c>
      <c r="D420" s="399" t="str">
        <f>Interesse</f>
        <v/>
      </c>
      <c r="E420" s="399" t="str">
        <f>Capitale</f>
        <v/>
      </c>
      <c r="F420" s="399" t="str">
        <f t="shared" si="27"/>
        <v/>
      </c>
      <c r="G420" s="399" t="str">
        <f t="shared" si="28"/>
        <v/>
      </c>
      <c r="H420" s="400">
        <f t="shared" si="25"/>
        <v>0</v>
      </c>
      <c r="I420" s="341"/>
    </row>
    <row r="421" spans="1:9" x14ac:dyDescent="0.2">
      <c r="A421" s="383" t="str">
        <f>pagam.Num</f>
        <v/>
      </c>
      <c r="B421" s="384" t="str">
        <f>Mostra.Data</f>
        <v/>
      </c>
      <c r="C421" s="399" t="str">
        <f t="shared" si="26"/>
        <v/>
      </c>
      <c r="D421" s="399" t="str">
        <f>Interesse</f>
        <v/>
      </c>
      <c r="E421" s="399" t="str">
        <f>Capitale</f>
        <v/>
      </c>
      <c r="F421" s="399" t="str">
        <f t="shared" si="27"/>
        <v/>
      </c>
      <c r="G421" s="399" t="str">
        <f t="shared" si="28"/>
        <v/>
      </c>
      <c r="H421" s="400">
        <f t="shared" si="25"/>
        <v>0</v>
      </c>
      <c r="I421" s="341"/>
    </row>
    <row r="422" spans="1:9" x14ac:dyDescent="0.2">
      <c r="A422" s="383" t="str">
        <f>pagam.Num</f>
        <v/>
      </c>
      <c r="B422" s="384" t="str">
        <f>Mostra.Data</f>
        <v/>
      </c>
      <c r="C422" s="399" t="str">
        <f t="shared" si="26"/>
        <v/>
      </c>
      <c r="D422" s="399" t="str">
        <f>Interesse</f>
        <v/>
      </c>
      <c r="E422" s="399" t="str">
        <f>Capitale</f>
        <v/>
      </c>
      <c r="F422" s="399" t="str">
        <f t="shared" si="27"/>
        <v/>
      </c>
      <c r="G422" s="399" t="str">
        <f t="shared" si="28"/>
        <v/>
      </c>
      <c r="H422" s="400">
        <f t="shared" si="25"/>
        <v>0</v>
      </c>
      <c r="I422" s="341"/>
    </row>
    <row r="423" spans="1:9" x14ac:dyDescent="0.2">
      <c r="A423" s="383" t="str">
        <f>pagam.Num</f>
        <v/>
      </c>
      <c r="B423" s="384" t="str">
        <f>Mostra.Data</f>
        <v/>
      </c>
      <c r="C423" s="399" t="str">
        <f t="shared" si="26"/>
        <v/>
      </c>
      <c r="D423" s="399" t="str">
        <f>Interesse</f>
        <v/>
      </c>
      <c r="E423" s="399" t="str">
        <f>Capitale</f>
        <v/>
      </c>
      <c r="F423" s="399" t="str">
        <f t="shared" si="27"/>
        <v/>
      </c>
      <c r="G423" s="399" t="str">
        <f t="shared" si="28"/>
        <v/>
      </c>
      <c r="H423" s="400">
        <f t="shared" si="25"/>
        <v>0</v>
      </c>
      <c r="I423" s="341"/>
    </row>
    <row r="424" spans="1:9" x14ac:dyDescent="0.2">
      <c r="A424" s="383" t="str">
        <f>pagam.Num</f>
        <v/>
      </c>
      <c r="B424" s="384" t="str">
        <f>Mostra.Data</f>
        <v/>
      </c>
      <c r="C424" s="399" t="str">
        <f t="shared" si="26"/>
        <v/>
      </c>
      <c r="D424" s="399" t="str">
        <f>Interesse</f>
        <v/>
      </c>
      <c r="E424" s="399" t="str">
        <f>Capitale</f>
        <v/>
      </c>
      <c r="F424" s="399" t="str">
        <f t="shared" si="27"/>
        <v/>
      </c>
      <c r="G424" s="399" t="str">
        <f t="shared" si="28"/>
        <v/>
      </c>
      <c r="H424" s="400">
        <f t="shared" si="25"/>
        <v>0</v>
      </c>
      <c r="I424" s="341"/>
    </row>
    <row r="425" spans="1:9" x14ac:dyDescent="0.2">
      <c r="A425" s="383" t="str">
        <f>pagam.Num</f>
        <v/>
      </c>
      <c r="B425" s="384" t="str">
        <f>Mostra.Data</f>
        <v/>
      </c>
      <c r="C425" s="399" t="str">
        <f t="shared" si="26"/>
        <v/>
      </c>
      <c r="D425" s="399" t="str">
        <f>Interesse</f>
        <v/>
      </c>
      <c r="E425" s="399" t="str">
        <f>Capitale</f>
        <v/>
      </c>
      <c r="F425" s="399" t="str">
        <f t="shared" si="27"/>
        <v/>
      </c>
      <c r="G425" s="399" t="str">
        <f t="shared" si="28"/>
        <v/>
      </c>
      <c r="H425" s="400">
        <f t="shared" si="25"/>
        <v>0</v>
      </c>
      <c r="I425" s="341"/>
    </row>
    <row r="426" spans="1:9" x14ac:dyDescent="0.2">
      <c r="A426" s="383" t="str">
        <f>pagam.Num</f>
        <v/>
      </c>
      <c r="B426" s="384" t="str">
        <f>Mostra.Data</f>
        <v/>
      </c>
      <c r="C426" s="399" t="str">
        <f t="shared" si="26"/>
        <v/>
      </c>
      <c r="D426" s="399" t="str">
        <f>Interesse</f>
        <v/>
      </c>
      <c r="E426" s="399" t="str">
        <f>Capitale</f>
        <v/>
      </c>
      <c r="F426" s="399" t="str">
        <f t="shared" si="27"/>
        <v/>
      </c>
      <c r="G426" s="399" t="str">
        <f t="shared" si="28"/>
        <v/>
      </c>
      <c r="H426" s="400">
        <f t="shared" si="25"/>
        <v>0</v>
      </c>
      <c r="I426" s="341"/>
    </row>
    <row r="427" spans="1:9" x14ac:dyDescent="0.2">
      <c r="A427" s="383" t="str">
        <f>pagam.Num</f>
        <v/>
      </c>
      <c r="B427" s="384" t="str">
        <f>Mostra.Data</f>
        <v/>
      </c>
      <c r="C427" s="399" t="str">
        <f t="shared" si="26"/>
        <v/>
      </c>
      <c r="D427" s="399" t="str">
        <f>Interesse</f>
        <v/>
      </c>
      <c r="E427" s="399" t="str">
        <f>Capitale</f>
        <v/>
      </c>
      <c r="F427" s="399" t="str">
        <f t="shared" si="27"/>
        <v/>
      </c>
      <c r="G427" s="399" t="str">
        <f t="shared" si="28"/>
        <v/>
      </c>
      <c r="H427" s="400">
        <f t="shared" si="25"/>
        <v>0</v>
      </c>
      <c r="I427" s="341"/>
    </row>
    <row r="428" spans="1:9" x14ac:dyDescent="0.2">
      <c r="A428" s="383" t="str">
        <f>pagam.Num</f>
        <v/>
      </c>
      <c r="B428" s="384" t="str">
        <f>Mostra.Data</f>
        <v/>
      </c>
      <c r="C428" s="399" t="str">
        <f t="shared" si="26"/>
        <v/>
      </c>
      <c r="D428" s="399" t="str">
        <f>Interesse</f>
        <v/>
      </c>
      <c r="E428" s="399" t="str">
        <f>Capitale</f>
        <v/>
      </c>
      <c r="F428" s="399" t="str">
        <f t="shared" si="27"/>
        <v/>
      </c>
      <c r="G428" s="399" t="str">
        <f t="shared" si="28"/>
        <v/>
      </c>
      <c r="H428" s="400">
        <f t="shared" si="25"/>
        <v>0</v>
      </c>
      <c r="I428" s="341"/>
    </row>
    <row r="429" spans="1:9" x14ac:dyDescent="0.2">
      <c r="A429" s="383" t="str">
        <f>pagam.Num</f>
        <v/>
      </c>
      <c r="B429" s="384" t="str">
        <f>Mostra.Data</f>
        <v/>
      </c>
      <c r="C429" s="399" t="str">
        <f t="shared" si="26"/>
        <v/>
      </c>
      <c r="D429" s="399" t="str">
        <f>Interesse</f>
        <v/>
      </c>
      <c r="E429" s="399" t="str">
        <f>Capitale</f>
        <v/>
      </c>
      <c r="F429" s="399" t="str">
        <f t="shared" si="27"/>
        <v/>
      </c>
      <c r="G429" s="399" t="str">
        <f t="shared" si="28"/>
        <v/>
      </c>
      <c r="H429" s="400">
        <f t="shared" si="25"/>
        <v>0</v>
      </c>
      <c r="I429" s="341"/>
    </row>
    <row r="430" spans="1:9" x14ac:dyDescent="0.2">
      <c r="A430" s="383" t="str">
        <f>pagam.Num</f>
        <v/>
      </c>
      <c r="B430" s="384" t="str">
        <f>Mostra.Data</f>
        <v/>
      </c>
      <c r="C430" s="399" t="str">
        <f t="shared" si="26"/>
        <v/>
      </c>
      <c r="D430" s="399" t="str">
        <f>Interesse</f>
        <v/>
      </c>
      <c r="E430" s="399" t="str">
        <f>Capitale</f>
        <v/>
      </c>
      <c r="F430" s="399" t="str">
        <f t="shared" si="27"/>
        <v/>
      </c>
      <c r="G430" s="399" t="str">
        <f t="shared" si="28"/>
        <v/>
      </c>
      <c r="H430" s="400">
        <f t="shared" si="25"/>
        <v>0</v>
      </c>
      <c r="I430" s="341"/>
    </row>
    <row r="431" spans="1:9" x14ac:dyDescent="0.2">
      <c r="A431" s="383" t="str">
        <f>pagam.Num</f>
        <v/>
      </c>
      <c r="B431" s="384" t="str">
        <f>Mostra.Data</f>
        <v/>
      </c>
      <c r="C431" s="399" t="str">
        <f t="shared" si="26"/>
        <v/>
      </c>
      <c r="D431" s="399" t="str">
        <f>Interesse</f>
        <v/>
      </c>
      <c r="E431" s="399" t="str">
        <f>Capitale</f>
        <v/>
      </c>
      <c r="F431" s="399" t="str">
        <f t="shared" si="27"/>
        <v/>
      </c>
      <c r="G431" s="399" t="str">
        <f t="shared" si="28"/>
        <v/>
      </c>
      <c r="H431" s="400">
        <f t="shared" si="25"/>
        <v>0</v>
      </c>
      <c r="I431" s="341"/>
    </row>
    <row r="432" spans="1:9" x14ac:dyDescent="0.2">
      <c r="A432" s="383" t="str">
        <f>pagam.Num</f>
        <v/>
      </c>
      <c r="B432" s="384" t="str">
        <f>Mostra.Data</f>
        <v/>
      </c>
      <c r="C432" s="399" t="str">
        <f t="shared" si="26"/>
        <v/>
      </c>
      <c r="D432" s="399" t="str">
        <f>Interesse</f>
        <v/>
      </c>
      <c r="E432" s="399" t="str">
        <f>Capitale</f>
        <v/>
      </c>
      <c r="F432" s="399" t="str">
        <f t="shared" si="27"/>
        <v/>
      </c>
      <c r="G432" s="399" t="str">
        <f t="shared" si="28"/>
        <v/>
      </c>
      <c r="H432" s="400">
        <f t="shared" si="25"/>
        <v>0</v>
      </c>
      <c r="I432" s="341"/>
    </row>
    <row r="433" spans="1:9" x14ac:dyDescent="0.2">
      <c r="A433" s="383" t="str">
        <f>pagam.Num</f>
        <v/>
      </c>
      <c r="B433" s="384" t="str">
        <f>Mostra.Data</f>
        <v/>
      </c>
      <c r="C433" s="399" t="str">
        <f t="shared" si="26"/>
        <v/>
      </c>
      <c r="D433" s="399" t="str">
        <f>Interesse</f>
        <v/>
      </c>
      <c r="E433" s="399" t="str">
        <f>Capitale</f>
        <v/>
      </c>
      <c r="F433" s="399" t="str">
        <f t="shared" si="27"/>
        <v/>
      </c>
      <c r="G433" s="399" t="str">
        <f t="shared" si="28"/>
        <v/>
      </c>
      <c r="H433" s="400">
        <f t="shared" si="25"/>
        <v>0</v>
      </c>
      <c r="I433" s="341"/>
    </row>
    <row r="434" spans="1:9" x14ac:dyDescent="0.2">
      <c r="A434" s="383" t="str">
        <f>pagam.Num</f>
        <v/>
      </c>
      <c r="B434" s="384" t="str">
        <f>Mostra.Data</f>
        <v/>
      </c>
      <c r="C434" s="399" t="str">
        <f t="shared" si="26"/>
        <v/>
      </c>
      <c r="D434" s="399" t="str">
        <f>Interesse</f>
        <v/>
      </c>
      <c r="E434" s="399" t="str">
        <f>Capitale</f>
        <v/>
      </c>
      <c r="F434" s="399" t="str">
        <f t="shared" si="27"/>
        <v/>
      </c>
      <c r="G434" s="399" t="str">
        <f t="shared" si="28"/>
        <v/>
      </c>
      <c r="H434" s="400">
        <f t="shared" si="25"/>
        <v>0</v>
      </c>
      <c r="I434" s="341"/>
    </row>
    <row r="435" spans="1:9" x14ac:dyDescent="0.2">
      <c r="A435" s="383" t="str">
        <f>pagam.Num</f>
        <v/>
      </c>
      <c r="B435" s="384" t="str">
        <f>Mostra.Data</f>
        <v/>
      </c>
      <c r="C435" s="399" t="str">
        <f t="shared" si="26"/>
        <v/>
      </c>
      <c r="D435" s="399" t="str">
        <f>Interesse</f>
        <v/>
      </c>
      <c r="E435" s="399" t="str">
        <f>Capitale</f>
        <v/>
      </c>
      <c r="F435" s="399" t="str">
        <f t="shared" si="27"/>
        <v/>
      </c>
      <c r="G435" s="399" t="str">
        <f t="shared" si="28"/>
        <v/>
      </c>
      <c r="H435" s="400">
        <f t="shared" si="25"/>
        <v>0</v>
      </c>
      <c r="I435" s="341"/>
    </row>
    <row r="436" spans="1:9" x14ac:dyDescent="0.2">
      <c r="A436" s="383" t="str">
        <f>pagam.Num</f>
        <v/>
      </c>
      <c r="B436" s="384" t="str">
        <f>Mostra.Data</f>
        <v/>
      </c>
      <c r="C436" s="399" t="str">
        <f t="shared" si="26"/>
        <v/>
      </c>
      <c r="D436" s="399" t="str">
        <f>Interesse</f>
        <v/>
      </c>
      <c r="E436" s="399" t="str">
        <f>Capitale</f>
        <v/>
      </c>
      <c r="F436" s="399" t="str">
        <f t="shared" si="27"/>
        <v/>
      </c>
      <c r="G436" s="399" t="str">
        <f t="shared" si="28"/>
        <v/>
      </c>
      <c r="H436" s="400">
        <f t="shared" si="25"/>
        <v>0</v>
      </c>
      <c r="I436" s="341"/>
    </row>
    <row r="437" spans="1:9" x14ac:dyDescent="0.2">
      <c r="A437" s="383" t="str">
        <f>pagam.Num</f>
        <v/>
      </c>
      <c r="B437" s="384" t="str">
        <f>Mostra.Data</f>
        <v/>
      </c>
      <c r="C437" s="399" t="str">
        <f t="shared" si="26"/>
        <v/>
      </c>
      <c r="D437" s="399" t="str">
        <f>Interesse</f>
        <v/>
      </c>
      <c r="E437" s="399" t="str">
        <f>Capitale</f>
        <v/>
      </c>
      <c r="F437" s="399" t="str">
        <f t="shared" si="27"/>
        <v/>
      </c>
      <c r="G437" s="399" t="str">
        <f t="shared" si="28"/>
        <v/>
      </c>
      <c r="H437" s="400">
        <f t="shared" si="25"/>
        <v>0</v>
      </c>
      <c r="I437" s="341"/>
    </row>
    <row r="438" spans="1:9" x14ac:dyDescent="0.2">
      <c r="A438" s="383" t="str">
        <f>pagam.Num</f>
        <v/>
      </c>
      <c r="B438" s="384" t="str">
        <f>Mostra.Data</f>
        <v/>
      </c>
      <c r="C438" s="399" t="str">
        <f t="shared" si="26"/>
        <v/>
      </c>
      <c r="D438" s="399" t="str">
        <f>Interesse</f>
        <v/>
      </c>
      <c r="E438" s="399" t="str">
        <f>Capitale</f>
        <v/>
      </c>
      <c r="F438" s="399" t="str">
        <f t="shared" si="27"/>
        <v/>
      </c>
      <c r="G438" s="399" t="str">
        <f t="shared" si="28"/>
        <v/>
      </c>
      <c r="H438" s="400">
        <f t="shared" si="25"/>
        <v>0</v>
      </c>
      <c r="I438" s="341"/>
    </row>
    <row r="439" spans="1:9" x14ac:dyDescent="0.2">
      <c r="A439" s="383" t="str">
        <f>pagam.Num</f>
        <v/>
      </c>
      <c r="B439" s="384" t="str">
        <f>Mostra.Data</f>
        <v/>
      </c>
      <c r="C439" s="399" t="str">
        <f t="shared" si="26"/>
        <v/>
      </c>
      <c r="D439" s="399" t="str">
        <f>Interesse</f>
        <v/>
      </c>
      <c r="E439" s="399" t="str">
        <f>Capitale</f>
        <v/>
      </c>
      <c r="F439" s="399" t="str">
        <f t="shared" si="27"/>
        <v/>
      </c>
      <c r="G439" s="399" t="str">
        <f t="shared" si="28"/>
        <v/>
      </c>
      <c r="H439" s="400">
        <f t="shared" si="25"/>
        <v>0</v>
      </c>
      <c r="I439" s="341"/>
    </row>
    <row r="440" spans="1:9" x14ac:dyDescent="0.2">
      <c r="A440" s="383" t="str">
        <f>pagam.Num</f>
        <v/>
      </c>
      <c r="B440" s="384" t="str">
        <f>Mostra.Data</f>
        <v/>
      </c>
      <c r="C440" s="399" t="str">
        <f t="shared" si="26"/>
        <v/>
      </c>
      <c r="D440" s="399" t="str">
        <f>Interesse</f>
        <v/>
      </c>
      <c r="E440" s="399" t="str">
        <f>Capitale</f>
        <v/>
      </c>
      <c r="F440" s="399" t="str">
        <f t="shared" si="27"/>
        <v/>
      </c>
      <c r="G440" s="399" t="str">
        <f t="shared" si="28"/>
        <v/>
      </c>
      <c r="H440" s="400">
        <f t="shared" si="25"/>
        <v>0</v>
      </c>
      <c r="I440" s="341"/>
    </row>
    <row r="441" spans="1:9" x14ac:dyDescent="0.2">
      <c r="A441" s="383" t="str">
        <f>pagam.Num</f>
        <v/>
      </c>
      <c r="B441" s="384" t="str">
        <f>Mostra.Data</f>
        <v/>
      </c>
      <c r="C441" s="399" t="str">
        <f t="shared" si="26"/>
        <v/>
      </c>
      <c r="D441" s="399" t="str">
        <f>Interesse</f>
        <v/>
      </c>
      <c r="E441" s="399" t="str">
        <f>Capitale</f>
        <v/>
      </c>
      <c r="F441" s="399" t="str">
        <f t="shared" si="27"/>
        <v/>
      </c>
      <c r="G441" s="399" t="str">
        <f t="shared" si="28"/>
        <v/>
      </c>
      <c r="H441" s="400">
        <f t="shared" si="25"/>
        <v>0</v>
      </c>
      <c r="I441" s="341"/>
    </row>
    <row r="442" spans="1:9" x14ac:dyDescent="0.2">
      <c r="A442" s="383" t="str">
        <f>pagam.Num</f>
        <v/>
      </c>
      <c r="B442" s="384" t="str">
        <f>Mostra.Data</f>
        <v/>
      </c>
      <c r="C442" s="399" t="str">
        <f t="shared" si="26"/>
        <v/>
      </c>
      <c r="D442" s="399" t="str">
        <f>Interesse</f>
        <v/>
      </c>
      <c r="E442" s="399" t="str">
        <f>Capitale</f>
        <v/>
      </c>
      <c r="F442" s="399" t="str">
        <f t="shared" si="27"/>
        <v/>
      </c>
      <c r="G442" s="399" t="str">
        <f t="shared" si="28"/>
        <v/>
      </c>
      <c r="H442" s="400">
        <f t="shared" si="25"/>
        <v>0</v>
      </c>
      <c r="I442" s="341"/>
    </row>
    <row r="443" spans="1:9" x14ac:dyDescent="0.2">
      <c r="A443" s="383" t="str">
        <f>pagam.Num</f>
        <v/>
      </c>
      <c r="B443" s="384" t="str">
        <f>Mostra.Data</f>
        <v/>
      </c>
      <c r="C443" s="399" t="str">
        <f t="shared" si="26"/>
        <v/>
      </c>
      <c r="D443" s="399" t="str">
        <f>Interesse</f>
        <v/>
      </c>
      <c r="E443" s="399" t="str">
        <f>Capitale</f>
        <v/>
      </c>
      <c r="F443" s="399" t="str">
        <f t="shared" si="27"/>
        <v/>
      </c>
      <c r="G443" s="399" t="str">
        <f t="shared" si="28"/>
        <v/>
      </c>
      <c r="H443" s="400">
        <f t="shared" si="25"/>
        <v>0</v>
      </c>
      <c r="I443" s="341"/>
    </row>
    <row r="444" spans="1:9" x14ac:dyDescent="0.2">
      <c r="A444" s="383" t="str">
        <f>pagam.Num</f>
        <v/>
      </c>
      <c r="B444" s="384" t="str">
        <f>Mostra.Data</f>
        <v/>
      </c>
      <c r="C444" s="399" t="str">
        <f t="shared" si="26"/>
        <v/>
      </c>
      <c r="D444" s="399" t="str">
        <f>Interesse</f>
        <v/>
      </c>
      <c r="E444" s="399" t="str">
        <f>Capitale</f>
        <v/>
      </c>
      <c r="F444" s="399" t="str">
        <f t="shared" si="27"/>
        <v/>
      </c>
      <c r="G444" s="399" t="str">
        <f t="shared" si="28"/>
        <v/>
      </c>
      <c r="H444" s="400">
        <f t="shared" si="25"/>
        <v>0</v>
      </c>
      <c r="I444" s="341"/>
    </row>
    <row r="445" spans="1:9" x14ac:dyDescent="0.2">
      <c r="A445" s="383" t="str">
        <f>pagam.Num</f>
        <v/>
      </c>
      <c r="B445" s="384" t="str">
        <f>Mostra.Data</f>
        <v/>
      </c>
      <c r="C445" s="399" t="str">
        <f t="shared" si="26"/>
        <v/>
      </c>
      <c r="D445" s="399" t="str">
        <f>Interesse</f>
        <v/>
      </c>
      <c r="E445" s="399" t="str">
        <f>Capitale</f>
        <v/>
      </c>
      <c r="F445" s="399" t="str">
        <f t="shared" si="27"/>
        <v/>
      </c>
      <c r="G445" s="399" t="str">
        <f t="shared" si="28"/>
        <v/>
      </c>
      <c r="H445" s="400">
        <f t="shared" si="25"/>
        <v>0</v>
      </c>
      <c r="I445" s="341"/>
    </row>
    <row r="446" spans="1:9" x14ac:dyDescent="0.2">
      <c r="A446" s="383" t="str">
        <f>pagam.Num</f>
        <v/>
      </c>
      <c r="B446" s="384" t="str">
        <f>Mostra.Data</f>
        <v/>
      </c>
      <c r="C446" s="399" t="str">
        <f t="shared" si="26"/>
        <v/>
      </c>
      <c r="D446" s="399" t="str">
        <f>Interesse</f>
        <v/>
      </c>
      <c r="E446" s="399" t="str">
        <f>Capitale</f>
        <v/>
      </c>
      <c r="F446" s="399" t="str">
        <f t="shared" si="27"/>
        <v/>
      </c>
      <c r="G446" s="399" t="str">
        <f t="shared" si="28"/>
        <v/>
      </c>
      <c r="H446" s="400">
        <f t="shared" si="25"/>
        <v>0</v>
      </c>
      <c r="I446" s="341"/>
    </row>
    <row r="447" spans="1:9" x14ac:dyDescent="0.2">
      <c r="A447" s="383" t="str">
        <f>pagam.Num</f>
        <v/>
      </c>
      <c r="B447" s="384" t="str">
        <f>Mostra.Data</f>
        <v/>
      </c>
      <c r="C447" s="399" t="str">
        <f t="shared" si="26"/>
        <v/>
      </c>
      <c r="D447" s="399" t="str">
        <f>Interesse</f>
        <v/>
      </c>
      <c r="E447" s="399" t="str">
        <f>Capitale</f>
        <v/>
      </c>
      <c r="F447" s="399" t="str">
        <f t="shared" si="27"/>
        <v/>
      </c>
      <c r="G447" s="399" t="str">
        <f t="shared" si="28"/>
        <v/>
      </c>
      <c r="H447" s="400">
        <f t="shared" si="25"/>
        <v>0</v>
      </c>
      <c r="I447" s="341"/>
    </row>
    <row r="448" spans="1:9" x14ac:dyDescent="0.2">
      <c r="A448" s="383" t="str">
        <f>pagam.Num</f>
        <v/>
      </c>
      <c r="B448" s="384" t="str">
        <f>Mostra.Data</f>
        <v/>
      </c>
      <c r="C448" s="399" t="str">
        <f t="shared" si="26"/>
        <v/>
      </c>
      <c r="D448" s="399" t="str">
        <f>Interesse</f>
        <v/>
      </c>
      <c r="E448" s="399" t="str">
        <f>Capitale</f>
        <v/>
      </c>
      <c r="F448" s="399" t="str">
        <f t="shared" si="27"/>
        <v/>
      </c>
      <c r="G448" s="399" t="str">
        <f t="shared" si="28"/>
        <v/>
      </c>
      <c r="H448" s="400">
        <f t="shared" si="25"/>
        <v>0</v>
      </c>
      <c r="I448" s="341"/>
    </row>
    <row r="449" spans="1:9" x14ac:dyDescent="0.2">
      <c r="A449" s="383" t="str">
        <f>pagam.Num</f>
        <v/>
      </c>
      <c r="B449" s="384" t="str">
        <f>Mostra.Data</f>
        <v/>
      </c>
      <c r="C449" s="399" t="str">
        <f t="shared" si="26"/>
        <v/>
      </c>
      <c r="D449" s="399" t="str">
        <f>Interesse</f>
        <v/>
      </c>
      <c r="E449" s="399" t="str">
        <f>Capitale</f>
        <v/>
      </c>
      <c r="F449" s="399" t="str">
        <f t="shared" si="27"/>
        <v/>
      </c>
      <c r="G449" s="399" t="str">
        <f t="shared" si="28"/>
        <v/>
      </c>
      <c r="H449" s="400">
        <f t="shared" si="25"/>
        <v>0</v>
      </c>
      <c r="I449" s="341"/>
    </row>
    <row r="450" spans="1:9" x14ac:dyDescent="0.2">
      <c r="A450" s="383" t="str">
        <f>pagam.Num</f>
        <v/>
      </c>
      <c r="B450" s="384" t="str">
        <f>Mostra.Data</f>
        <v/>
      </c>
      <c r="C450" s="399" t="str">
        <f t="shared" si="26"/>
        <v/>
      </c>
      <c r="D450" s="399" t="str">
        <f>Interesse</f>
        <v/>
      </c>
      <c r="E450" s="399" t="str">
        <f>Capitale</f>
        <v/>
      </c>
      <c r="F450" s="399" t="str">
        <f t="shared" si="27"/>
        <v/>
      </c>
      <c r="G450" s="399" t="str">
        <f t="shared" si="28"/>
        <v/>
      </c>
      <c r="H450" s="400">
        <f t="shared" si="25"/>
        <v>0</v>
      </c>
      <c r="I450" s="341"/>
    </row>
    <row r="451" spans="1:9" x14ac:dyDescent="0.2">
      <c r="A451" s="383" t="str">
        <f>pagam.Num</f>
        <v/>
      </c>
      <c r="B451" s="384" t="str">
        <f>Mostra.Data</f>
        <v/>
      </c>
      <c r="C451" s="399" t="str">
        <f t="shared" si="26"/>
        <v/>
      </c>
      <c r="D451" s="399" t="str">
        <f>Interesse</f>
        <v/>
      </c>
      <c r="E451" s="399" t="str">
        <f>Capitale</f>
        <v/>
      </c>
      <c r="F451" s="399" t="str">
        <f t="shared" si="27"/>
        <v/>
      </c>
      <c r="G451" s="399" t="str">
        <f t="shared" si="28"/>
        <v/>
      </c>
      <c r="H451" s="400">
        <f t="shared" si="25"/>
        <v>0</v>
      </c>
      <c r="I451" s="341"/>
    </row>
    <row r="452" spans="1:9" x14ac:dyDescent="0.2">
      <c r="A452" s="383" t="str">
        <f>pagam.Num</f>
        <v/>
      </c>
      <c r="B452" s="384" t="str">
        <f>Mostra.Data</f>
        <v/>
      </c>
      <c r="C452" s="399" t="str">
        <f t="shared" si="26"/>
        <v/>
      </c>
      <c r="D452" s="399" t="str">
        <f>Interesse</f>
        <v/>
      </c>
      <c r="E452" s="399" t="str">
        <f>Capitale</f>
        <v/>
      </c>
      <c r="F452" s="399" t="str">
        <f t="shared" si="27"/>
        <v/>
      </c>
      <c r="G452" s="399" t="str">
        <f t="shared" si="28"/>
        <v/>
      </c>
      <c r="H452" s="400">
        <f t="shared" si="25"/>
        <v>0</v>
      </c>
      <c r="I452" s="341"/>
    </row>
    <row r="453" spans="1:9" x14ac:dyDescent="0.2">
      <c r="A453" s="383" t="str">
        <f>pagam.Num</f>
        <v/>
      </c>
      <c r="B453" s="384" t="str">
        <f>Mostra.Data</f>
        <v/>
      </c>
      <c r="C453" s="399" t="str">
        <f t="shared" si="26"/>
        <v/>
      </c>
      <c r="D453" s="399" t="str">
        <f>Interesse</f>
        <v/>
      </c>
      <c r="E453" s="399" t="str">
        <f>Capitale</f>
        <v/>
      </c>
      <c r="F453" s="399" t="str">
        <f t="shared" si="27"/>
        <v/>
      </c>
      <c r="G453" s="399" t="str">
        <f t="shared" si="28"/>
        <v/>
      </c>
      <c r="H453" s="400">
        <f t="shared" si="25"/>
        <v>0</v>
      </c>
      <c r="I453" s="341"/>
    </row>
    <row r="454" spans="1:9" x14ac:dyDescent="0.2">
      <c r="A454" s="383" t="str">
        <f>pagam.Num</f>
        <v/>
      </c>
      <c r="B454" s="384" t="str">
        <f>Mostra.Data</f>
        <v/>
      </c>
      <c r="C454" s="399" t="str">
        <f t="shared" si="26"/>
        <v/>
      </c>
      <c r="D454" s="399" t="str">
        <f>Interesse</f>
        <v/>
      </c>
      <c r="E454" s="399" t="str">
        <f>Capitale</f>
        <v/>
      </c>
      <c r="F454" s="399" t="str">
        <f t="shared" si="27"/>
        <v/>
      </c>
      <c r="G454" s="399" t="str">
        <f t="shared" si="28"/>
        <v/>
      </c>
      <c r="H454" s="400">
        <f t="shared" si="25"/>
        <v>0</v>
      </c>
      <c r="I454" s="341"/>
    </row>
    <row r="455" spans="1:9" x14ac:dyDescent="0.2">
      <c r="A455" s="383" t="str">
        <f>pagam.Num</f>
        <v/>
      </c>
      <c r="B455" s="384" t="str">
        <f>Mostra.Data</f>
        <v/>
      </c>
      <c r="C455" s="399" t="str">
        <f t="shared" si="26"/>
        <v/>
      </c>
      <c r="D455" s="399" t="str">
        <f>Interesse</f>
        <v/>
      </c>
      <c r="E455" s="399" t="str">
        <f>Capitale</f>
        <v/>
      </c>
      <c r="F455" s="399" t="str">
        <f t="shared" si="27"/>
        <v/>
      </c>
      <c r="G455" s="399" t="str">
        <f t="shared" si="28"/>
        <v/>
      </c>
      <c r="H455" s="400">
        <f t="shared" si="25"/>
        <v>0</v>
      </c>
      <c r="I455" s="341"/>
    </row>
    <row r="456" spans="1:9" x14ac:dyDescent="0.2">
      <c r="A456" s="383" t="str">
        <f>pagam.Num</f>
        <v/>
      </c>
      <c r="B456" s="384" t="str">
        <f>Mostra.Data</f>
        <v/>
      </c>
      <c r="C456" s="399" t="str">
        <f t="shared" si="26"/>
        <v/>
      </c>
      <c r="D456" s="399" t="str">
        <f>Interesse</f>
        <v/>
      </c>
      <c r="E456" s="399" t="str">
        <f>Capitale</f>
        <v/>
      </c>
      <c r="F456" s="399" t="str">
        <f t="shared" si="27"/>
        <v/>
      </c>
      <c r="G456" s="399" t="str">
        <f t="shared" si="28"/>
        <v/>
      </c>
      <c r="H456" s="400">
        <f t="shared" si="25"/>
        <v>0</v>
      </c>
      <c r="I456" s="341"/>
    </row>
    <row r="457" spans="1:9" x14ac:dyDescent="0.2">
      <c r="A457" s="383" t="str">
        <f>pagam.Num</f>
        <v/>
      </c>
      <c r="B457" s="384" t="str">
        <f>Mostra.Data</f>
        <v/>
      </c>
      <c r="C457" s="399" t="str">
        <f t="shared" si="26"/>
        <v/>
      </c>
      <c r="D457" s="399" t="str">
        <f>Interesse</f>
        <v/>
      </c>
      <c r="E457" s="399" t="str">
        <f>Capitale</f>
        <v/>
      </c>
      <c r="F457" s="399" t="str">
        <f t="shared" si="27"/>
        <v/>
      </c>
      <c r="G457" s="399" t="str">
        <f t="shared" si="28"/>
        <v/>
      </c>
      <c r="H457" s="400">
        <f t="shared" si="25"/>
        <v>0</v>
      </c>
      <c r="I457" s="341"/>
    </row>
    <row r="458" spans="1:9" x14ac:dyDescent="0.2">
      <c r="A458" s="383" t="str">
        <f>pagam.Num</f>
        <v/>
      </c>
      <c r="B458" s="384" t="str">
        <f>Mostra.Data</f>
        <v/>
      </c>
      <c r="C458" s="399" t="str">
        <f t="shared" si="26"/>
        <v/>
      </c>
      <c r="D458" s="399" t="str">
        <f>Interesse</f>
        <v/>
      </c>
      <c r="E458" s="399" t="str">
        <f>Capitale</f>
        <v/>
      </c>
      <c r="F458" s="399" t="str">
        <f t="shared" si="27"/>
        <v/>
      </c>
      <c r="G458" s="399" t="str">
        <f t="shared" si="28"/>
        <v/>
      </c>
      <c r="H458" s="400">
        <f t="shared" si="25"/>
        <v>0</v>
      </c>
      <c r="I458" s="341"/>
    </row>
    <row r="459" spans="1:9" x14ac:dyDescent="0.2">
      <c r="A459" s="383" t="str">
        <f>pagam.Num</f>
        <v/>
      </c>
      <c r="B459" s="384" t="str">
        <f>Mostra.Data</f>
        <v/>
      </c>
      <c r="C459" s="399" t="str">
        <f t="shared" si="26"/>
        <v/>
      </c>
      <c r="D459" s="399" t="str">
        <f>Interesse</f>
        <v/>
      </c>
      <c r="E459" s="399" t="str">
        <f>Capitale</f>
        <v/>
      </c>
      <c r="F459" s="399" t="str">
        <f t="shared" si="27"/>
        <v/>
      </c>
      <c r="G459" s="399" t="str">
        <f t="shared" si="28"/>
        <v/>
      </c>
      <c r="H459" s="400">
        <f t="shared" si="25"/>
        <v>0</v>
      </c>
      <c r="I459" s="341"/>
    </row>
    <row r="460" spans="1:9" x14ac:dyDescent="0.2">
      <c r="A460" s="383" t="str">
        <f>pagam.Num</f>
        <v/>
      </c>
      <c r="B460" s="384" t="str">
        <f>Mostra.Data</f>
        <v/>
      </c>
      <c r="C460" s="399" t="str">
        <f t="shared" si="26"/>
        <v/>
      </c>
      <c r="D460" s="399" t="str">
        <f>Interesse</f>
        <v/>
      </c>
      <c r="E460" s="399" t="str">
        <f>Capitale</f>
        <v/>
      </c>
      <c r="F460" s="399" t="str">
        <f t="shared" si="27"/>
        <v/>
      </c>
      <c r="G460" s="399" t="str">
        <f t="shared" si="28"/>
        <v/>
      </c>
      <c r="H460" s="400">
        <f t="shared" si="25"/>
        <v>0</v>
      </c>
      <c r="I460" s="341"/>
    </row>
    <row r="461" spans="1:9" x14ac:dyDescent="0.2">
      <c r="A461" s="383" t="str">
        <f>pagam.Num</f>
        <v/>
      </c>
      <c r="B461" s="384" t="str">
        <f>Mostra.Data</f>
        <v/>
      </c>
      <c r="C461" s="399" t="str">
        <f t="shared" si="26"/>
        <v/>
      </c>
      <c r="D461" s="399" t="str">
        <f>Interesse</f>
        <v/>
      </c>
      <c r="E461" s="399" t="str">
        <f>Capitale</f>
        <v/>
      </c>
      <c r="F461" s="399" t="str">
        <f t="shared" si="27"/>
        <v/>
      </c>
      <c r="G461" s="399" t="str">
        <f t="shared" si="28"/>
        <v/>
      </c>
      <c r="H461" s="400">
        <f t="shared" si="25"/>
        <v>0</v>
      </c>
      <c r="I461" s="341"/>
    </row>
    <row r="462" spans="1:9" x14ac:dyDescent="0.2">
      <c r="A462" s="383" t="str">
        <f>pagam.Num</f>
        <v/>
      </c>
      <c r="B462" s="384" t="str">
        <f>Mostra.Data</f>
        <v/>
      </c>
      <c r="C462" s="399" t="str">
        <f t="shared" si="26"/>
        <v/>
      </c>
      <c r="D462" s="399" t="str">
        <f>Interesse</f>
        <v/>
      </c>
      <c r="E462" s="399" t="str">
        <f>Capitale</f>
        <v/>
      </c>
      <c r="F462" s="399" t="str">
        <f t="shared" si="27"/>
        <v/>
      </c>
      <c r="G462" s="399" t="str">
        <f t="shared" si="28"/>
        <v/>
      </c>
      <c r="H462" s="400">
        <f t="shared" si="25"/>
        <v>0</v>
      </c>
      <c r="I462" s="341"/>
    </row>
    <row r="463" spans="1:9" x14ac:dyDescent="0.2">
      <c r="A463" s="383" t="str">
        <f>pagam.Num</f>
        <v/>
      </c>
      <c r="B463" s="384" t="str">
        <f>Mostra.Data</f>
        <v/>
      </c>
      <c r="C463" s="399" t="str">
        <f t="shared" si="26"/>
        <v/>
      </c>
      <c r="D463" s="399" t="str">
        <f>Interesse</f>
        <v/>
      </c>
      <c r="E463" s="399" t="str">
        <f>Capitale</f>
        <v/>
      </c>
      <c r="F463" s="399" t="str">
        <f t="shared" si="27"/>
        <v/>
      </c>
      <c r="G463" s="399" t="str">
        <f t="shared" si="28"/>
        <v/>
      </c>
      <c r="H463" s="400">
        <f t="shared" si="25"/>
        <v>0</v>
      </c>
      <c r="I463" s="341"/>
    </row>
    <row r="464" spans="1:9" x14ac:dyDescent="0.2">
      <c r="A464" s="383" t="str">
        <f>pagam.Num</f>
        <v/>
      </c>
      <c r="B464" s="384" t="str">
        <f>Mostra.Data</f>
        <v/>
      </c>
      <c r="C464" s="399" t="str">
        <f t="shared" si="26"/>
        <v/>
      </c>
      <c r="D464" s="399" t="str">
        <f>Interesse</f>
        <v/>
      </c>
      <c r="E464" s="399" t="str">
        <f>Capitale</f>
        <v/>
      </c>
      <c r="F464" s="399" t="str">
        <f t="shared" si="27"/>
        <v/>
      </c>
      <c r="G464" s="399" t="str">
        <f t="shared" si="28"/>
        <v/>
      </c>
      <c r="H464" s="400">
        <f t="shared" si="25"/>
        <v>0</v>
      </c>
      <c r="I464" s="341"/>
    </row>
    <row r="465" spans="1:9" x14ac:dyDescent="0.2">
      <c r="A465" s="383" t="str">
        <f>pagam.Num</f>
        <v/>
      </c>
      <c r="B465" s="384" t="str">
        <f>Mostra.Data</f>
        <v/>
      </c>
      <c r="C465" s="399" t="str">
        <f t="shared" si="26"/>
        <v/>
      </c>
      <c r="D465" s="399" t="str">
        <f>Interesse</f>
        <v/>
      </c>
      <c r="E465" s="399" t="str">
        <f>Capitale</f>
        <v/>
      </c>
      <c r="F465" s="399" t="str">
        <f t="shared" si="27"/>
        <v/>
      </c>
      <c r="G465" s="399" t="str">
        <f t="shared" si="28"/>
        <v/>
      </c>
      <c r="H465" s="400">
        <f t="shared" si="25"/>
        <v>0</v>
      </c>
      <c r="I465" s="341"/>
    </row>
    <row r="466" spans="1:9" x14ac:dyDescent="0.2">
      <c r="A466" s="383" t="str">
        <f>pagam.Num</f>
        <v/>
      </c>
      <c r="B466" s="384" t="str">
        <f>Mostra.Data</f>
        <v/>
      </c>
      <c r="C466" s="399" t="str">
        <f t="shared" si="26"/>
        <v/>
      </c>
      <c r="D466" s="399" t="str">
        <f>Interesse</f>
        <v/>
      </c>
      <c r="E466" s="399" t="str">
        <f>Capitale</f>
        <v/>
      </c>
      <c r="F466" s="399" t="str">
        <f t="shared" si="27"/>
        <v/>
      </c>
      <c r="G466" s="399" t="str">
        <f t="shared" si="28"/>
        <v/>
      </c>
      <c r="H466" s="400">
        <f t="shared" si="25"/>
        <v>0</v>
      </c>
      <c r="I466" s="341"/>
    </row>
    <row r="467" spans="1:9" x14ac:dyDescent="0.2">
      <c r="A467" s="383" t="str">
        <f>pagam.Num</f>
        <v/>
      </c>
      <c r="B467" s="384" t="str">
        <f>Mostra.Data</f>
        <v/>
      </c>
      <c r="C467" s="399" t="str">
        <f t="shared" si="26"/>
        <v/>
      </c>
      <c r="D467" s="399" t="str">
        <f>Interesse</f>
        <v/>
      </c>
      <c r="E467" s="399" t="str">
        <f>Capitale</f>
        <v/>
      </c>
      <c r="F467" s="399" t="str">
        <f t="shared" si="27"/>
        <v/>
      </c>
      <c r="G467" s="399" t="str">
        <f t="shared" si="28"/>
        <v/>
      </c>
      <c r="H467" s="400">
        <f t="shared" si="25"/>
        <v>0</v>
      </c>
      <c r="I467" s="341"/>
    </row>
    <row r="468" spans="1:9" x14ac:dyDescent="0.2">
      <c r="A468" s="383" t="str">
        <f>pagam.Num</f>
        <v/>
      </c>
      <c r="B468" s="384" t="str">
        <f>Mostra.Data</f>
        <v/>
      </c>
      <c r="C468" s="399" t="str">
        <f t="shared" si="26"/>
        <v/>
      </c>
      <c r="D468" s="399" t="str">
        <f>Interesse</f>
        <v/>
      </c>
      <c r="E468" s="399" t="str">
        <f>Capitale</f>
        <v/>
      </c>
      <c r="F468" s="399" t="str">
        <f t="shared" si="27"/>
        <v/>
      </c>
      <c r="G468" s="399" t="str">
        <f t="shared" si="28"/>
        <v/>
      </c>
      <c r="H468" s="400">
        <f t="shared" si="25"/>
        <v>0</v>
      </c>
      <c r="I468" s="341"/>
    </row>
    <row r="469" spans="1:9" x14ac:dyDescent="0.2">
      <c r="A469" s="383" t="str">
        <f>pagam.Num</f>
        <v/>
      </c>
      <c r="B469" s="384" t="str">
        <f>Mostra.Data</f>
        <v/>
      </c>
      <c r="C469" s="399" t="str">
        <f t="shared" si="26"/>
        <v/>
      </c>
      <c r="D469" s="399" t="str">
        <f>Interesse</f>
        <v/>
      </c>
      <c r="E469" s="399" t="str">
        <f>Capitale</f>
        <v/>
      </c>
      <c r="F469" s="399" t="str">
        <f t="shared" si="27"/>
        <v/>
      </c>
      <c r="G469" s="399" t="str">
        <f t="shared" si="28"/>
        <v/>
      </c>
      <c r="H469" s="400">
        <f t="shared" si="25"/>
        <v>0</v>
      </c>
      <c r="I469" s="341"/>
    </row>
    <row r="470" spans="1:9" x14ac:dyDescent="0.2">
      <c r="A470" s="383" t="str">
        <f>pagam.Num</f>
        <v/>
      </c>
      <c r="B470" s="384" t="str">
        <f>Mostra.Data</f>
        <v/>
      </c>
      <c r="C470" s="399" t="str">
        <f t="shared" si="26"/>
        <v/>
      </c>
      <c r="D470" s="399" t="str">
        <f>Interesse</f>
        <v/>
      </c>
      <c r="E470" s="399" t="str">
        <f>Capitale</f>
        <v/>
      </c>
      <c r="F470" s="399" t="str">
        <f t="shared" si="27"/>
        <v/>
      </c>
      <c r="G470" s="399" t="str">
        <f t="shared" si="28"/>
        <v/>
      </c>
      <c r="H470" s="400">
        <f t="shared" si="25"/>
        <v>0</v>
      </c>
      <c r="I470" s="341"/>
    </row>
    <row r="471" spans="1:9" x14ac:dyDescent="0.2">
      <c r="A471" s="383" t="str">
        <f>pagam.Num</f>
        <v/>
      </c>
      <c r="B471" s="384" t="str">
        <f>Mostra.Data</f>
        <v/>
      </c>
      <c r="C471" s="399" t="str">
        <f t="shared" si="26"/>
        <v/>
      </c>
      <c r="D471" s="399" t="str">
        <f>Interesse</f>
        <v/>
      </c>
      <c r="E471" s="399" t="str">
        <f>Capitale</f>
        <v/>
      </c>
      <c r="F471" s="399" t="str">
        <f t="shared" si="27"/>
        <v/>
      </c>
      <c r="G471" s="399" t="str">
        <f t="shared" si="28"/>
        <v/>
      </c>
      <c r="H471" s="400">
        <f t="shared" si="25"/>
        <v>0</v>
      </c>
      <c r="I471" s="341"/>
    </row>
    <row r="472" spans="1:9" x14ac:dyDescent="0.2">
      <c r="A472" s="383" t="str">
        <f>pagam.Num</f>
        <v/>
      </c>
      <c r="B472" s="384" t="str">
        <f>Mostra.Data</f>
        <v/>
      </c>
      <c r="C472" s="399" t="str">
        <f t="shared" si="26"/>
        <v/>
      </c>
      <c r="D472" s="399" t="str">
        <f>Interesse</f>
        <v/>
      </c>
      <c r="E472" s="399" t="str">
        <f>Capitale</f>
        <v/>
      </c>
      <c r="F472" s="399" t="str">
        <f t="shared" si="27"/>
        <v/>
      </c>
      <c r="G472" s="399" t="str">
        <f t="shared" si="28"/>
        <v/>
      </c>
      <c r="H472" s="400">
        <f t="shared" si="25"/>
        <v>0</v>
      </c>
      <c r="I472" s="341"/>
    </row>
    <row r="473" spans="1:9" x14ac:dyDescent="0.2">
      <c r="A473" s="383" t="str">
        <f>pagam.Num</f>
        <v/>
      </c>
      <c r="B473" s="384" t="str">
        <f>Mostra.Data</f>
        <v/>
      </c>
      <c r="C473" s="399" t="str">
        <f t="shared" si="26"/>
        <v/>
      </c>
      <c r="D473" s="399" t="str">
        <f>Interesse</f>
        <v/>
      </c>
      <c r="E473" s="399" t="str">
        <f>Capitale</f>
        <v/>
      </c>
      <c r="F473" s="399" t="str">
        <f t="shared" si="27"/>
        <v/>
      </c>
      <c r="G473" s="399" t="str">
        <f t="shared" si="28"/>
        <v/>
      </c>
      <c r="H473" s="400">
        <f t="shared" ref="H473:H510" si="29">IFERROR((H472+E473),0)</f>
        <v>0</v>
      </c>
      <c r="I473" s="341"/>
    </row>
    <row r="474" spans="1:9" x14ac:dyDescent="0.2">
      <c r="A474" s="383" t="str">
        <f>pagam.Num</f>
        <v/>
      </c>
      <c r="B474" s="384" t="str">
        <f>Mostra.Data</f>
        <v/>
      </c>
      <c r="C474" s="399" t="str">
        <f t="shared" ref="C474:C537" si="30">Bil.Iniz</f>
        <v/>
      </c>
      <c r="D474" s="399" t="str">
        <f>Interesse</f>
        <v/>
      </c>
      <c r="E474" s="399" t="str">
        <f>Capitale</f>
        <v/>
      </c>
      <c r="F474" s="399" t="str">
        <f t="shared" ref="F474:F537" si="31">Bilancio.finale</f>
        <v/>
      </c>
      <c r="G474" s="399" t="str">
        <f t="shared" ref="G474:G537" si="32">Interesse.Comp</f>
        <v/>
      </c>
      <c r="H474" s="400">
        <f t="shared" si="29"/>
        <v>0</v>
      </c>
      <c r="I474" s="341"/>
    </row>
    <row r="475" spans="1:9" x14ac:dyDescent="0.2">
      <c r="A475" s="383" t="str">
        <f>pagam.Num</f>
        <v/>
      </c>
      <c r="B475" s="384" t="str">
        <f>Mostra.Data</f>
        <v/>
      </c>
      <c r="C475" s="399" t="str">
        <f t="shared" si="30"/>
        <v/>
      </c>
      <c r="D475" s="399" t="str">
        <f>Interesse</f>
        <v/>
      </c>
      <c r="E475" s="399" t="str">
        <f>Capitale</f>
        <v/>
      </c>
      <c r="F475" s="399" t="str">
        <f t="shared" si="31"/>
        <v/>
      </c>
      <c r="G475" s="399" t="str">
        <f t="shared" si="32"/>
        <v/>
      </c>
      <c r="H475" s="400">
        <f t="shared" si="29"/>
        <v>0</v>
      </c>
      <c r="I475" s="341"/>
    </row>
    <row r="476" spans="1:9" x14ac:dyDescent="0.2">
      <c r="A476" s="383" t="str">
        <f>pagam.Num</f>
        <v/>
      </c>
      <c r="B476" s="384" t="str">
        <f>Mostra.Data</f>
        <v/>
      </c>
      <c r="C476" s="399" t="str">
        <f t="shared" si="30"/>
        <v/>
      </c>
      <c r="D476" s="399" t="str">
        <f>Interesse</f>
        <v/>
      </c>
      <c r="E476" s="399" t="str">
        <f>Capitale</f>
        <v/>
      </c>
      <c r="F476" s="399" t="str">
        <f t="shared" si="31"/>
        <v/>
      </c>
      <c r="G476" s="399" t="str">
        <f t="shared" si="32"/>
        <v/>
      </c>
      <c r="H476" s="400">
        <f t="shared" si="29"/>
        <v>0</v>
      </c>
      <c r="I476" s="341"/>
    </row>
    <row r="477" spans="1:9" x14ac:dyDescent="0.2">
      <c r="A477" s="383" t="str">
        <f>pagam.Num</f>
        <v/>
      </c>
      <c r="B477" s="384" t="str">
        <f>Mostra.Data</f>
        <v/>
      </c>
      <c r="C477" s="399" t="str">
        <f t="shared" si="30"/>
        <v/>
      </c>
      <c r="D477" s="399" t="str">
        <f>Interesse</f>
        <v/>
      </c>
      <c r="E477" s="399" t="str">
        <f>Capitale</f>
        <v/>
      </c>
      <c r="F477" s="399" t="str">
        <f t="shared" si="31"/>
        <v/>
      </c>
      <c r="G477" s="399" t="str">
        <f t="shared" si="32"/>
        <v/>
      </c>
      <c r="H477" s="400">
        <f t="shared" si="29"/>
        <v>0</v>
      </c>
      <c r="I477" s="341"/>
    </row>
    <row r="478" spans="1:9" x14ac:dyDescent="0.2">
      <c r="A478" s="383" t="str">
        <f>pagam.Num</f>
        <v/>
      </c>
      <c r="B478" s="384" t="str">
        <f>Mostra.Data</f>
        <v/>
      </c>
      <c r="C478" s="399" t="str">
        <f t="shared" si="30"/>
        <v/>
      </c>
      <c r="D478" s="399" t="str">
        <f>Interesse</f>
        <v/>
      </c>
      <c r="E478" s="399" t="str">
        <f>Capitale</f>
        <v/>
      </c>
      <c r="F478" s="399" t="str">
        <f t="shared" si="31"/>
        <v/>
      </c>
      <c r="G478" s="399" t="str">
        <f t="shared" si="32"/>
        <v/>
      </c>
      <c r="H478" s="400">
        <f t="shared" si="29"/>
        <v>0</v>
      </c>
      <c r="I478" s="341"/>
    </row>
    <row r="479" spans="1:9" x14ac:dyDescent="0.2">
      <c r="A479" s="383" t="str">
        <f>pagam.Num</f>
        <v/>
      </c>
      <c r="B479" s="384" t="str">
        <f>Mostra.Data</f>
        <v/>
      </c>
      <c r="C479" s="399" t="str">
        <f t="shared" si="30"/>
        <v/>
      </c>
      <c r="D479" s="399" t="str">
        <f>Interesse</f>
        <v/>
      </c>
      <c r="E479" s="399" t="str">
        <f>Capitale</f>
        <v/>
      </c>
      <c r="F479" s="399" t="str">
        <f t="shared" si="31"/>
        <v/>
      </c>
      <c r="G479" s="399" t="str">
        <f t="shared" si="32"/>
        <v/>
      </c>
      <c r="H479" s="400">
        <f t="shared" si="29"/>
        <v>0</v>
      </c>
      <c r="I479" s="341"/>
    </row>
    <row r="480" spans="1:9" x14ac:dyDescent="0.2">
      <c r="A480" s="383" t="str">
        <f>pagam.Num</f>
        <v/>
      </c>
      <c r="B480" s="384" t="str">
        <f>Mostra.Data</f>
        <v/>
      </c>
      <c r="C480" s="399" t="str">
        <f t="shared" si="30"/>
        <v/>
      </c>
      <c r="D480" s="399" t="str">
        <f>Interesse</f>
        <v/>
      </c>
      <c r="E480" s="399" t="str">
        <f>Capitale</f>
        <v/>
      </c>
      <c r="F480" s="399" t="str">
        <f t="shared" si="31"/>
        <v/>
      </c>
      <c r="G480" s="399" t="str">
        <f t="shared" si="32"/>
        <v/>
      </c>
      <c r="H480" s="400">
        <f t="shared" si="29"/>
        <v>0</v>
      </c>
      <c r="I480" s="341"/>
    </row>
    <row r="481" spans="1:9" x14ac:dyDescent="0.2">
      <c r="A481" s="383" t="str">
        <f>pagam.Num</f>
        <v/>
      </c>
      <c r="B481" s="384" t="str">
        <f>Mostra.Data</f>
        <v/>
      </c>
      <c r="C481" s="399" t="str">
        <f t="shared" si="30"/>
        <v/>
      </c>
      <c r="D481" s="399" t="str">
        <f>Interesse</f>
        <v/>
      </c>
      <c r="E481" s="399" t="str">
        <f>Capitale</f>
        <v/>
      </c>
      <c r="F481" s="399" t="str">
        <f t="shared" si="31"/>
        <v/>
      </c>
      <c r="G481" s="399" t="str">
        <f t="shared" si="32"/>
        <v/>
      </c>
      <c r="H481" s="400">
        <f t="shared" si="29"/>
        <v>0</v>
      </c>
      <c r="I481" s="341"/>
    </row>
    <row r="482" spans="1:9" x14ac:dyDescent="0.2">
      <c r="A482" s="383" t="str">
        <f>pagam.Num</f>
        <v/>
      </c>
      <c r="B482" s="384" t="str">
        <f>Mostra.Data</f>
        <v/>
      </c>
      <c r="C482" s="399" t="str">
        <f t="shared" si="30"/>
        <v/>
      </c>
      <c r="D482" s="399" t="str">
        <f>Interesse</f>
        <v/>
      </c>
      <c r="E482" s="399" t="str">
        <f>Capitale</f>
        <v/>
      </c>
      <c r="F482" s="399" t="str">
        <f t="shared" si="31"/>
        <v/>
      </c>
      <c r="G482" s="399" t="str">
        <f t="shared" si="32"/>
        <v/>
      </c>
      <c r="H482" s="400">
        <f t="shared" si="29"/>
        <v>0</v>
      </c>
      <c r="I482" s="341"/>
    </row>
    <row r="483" spans="1:9" x14ac:dyDescent="0.2">
      <c r="A483" s="383" t="str">
        <f>pagam.Num</f>
        <v/>
      </c>
      <c r="B483" s="384" t="str">
        <f>Mostra.Data</f>
        <v/>
      </c>
      <c r="C483" s="399" t="str">
        <f t="shared" si="30"/>
        <v/>
      </c>
      <c r="D483" s="399" t="str">
        <f>Interesse</f>
        <v/>
      </c>
      <c r="E483" s="399" t="str">
        <f>Capitale</f>
        <v/>
      </c>
      <c r="F483" s="399" t="str">
        <f t="shared" si="31"/>
        <v/>
      </c>
      <c r="G483" s="399" t="str">
        <f t="shared" si="32"/>
        <v/>
      </c>
      <c r="H483" s="400">
        <f t="shared" si="29"/>
        <v>0</v>
      </c>
      <c r="I483" s="341"/>
    </row>
    <row r="484" spans="1:9" x14ac:dyDescent="0.2">
      <c r="A484" s="383" t="str">
        <f>pagam.Num</f>
        <v/>
      </c>
      <c r="B484" s="384" t="str">
        <f>Mostra.Data</f>
        <v/>
      </c>
      <c r="C484" s="399" t="str">
        <f t="shared" si="30"/>
        <v/>
      </c>
      <c r="D484" s="399" t="str">
        <f>Interesse</f>
        <v/>
      </c>
      <c r="E484" s="399" t="str">
        <f>Capitale</f>
        <v/>
      </c>
      <c r="F484" s="399" t="str">
        <f t="shared" si="31"/>
        <v/>
      </c>
      <c r="G484" s="399" t="str">
        <f t="shared" si="32"/>
        <v/>
      </c>
      <c r="H484" s="400">
        <f t="shared" si="29"/>
        <v>0</v>
      </c>
      <c r="I484" s="341"/>
    </row>
    <row r="485" spans="1:9" x14ac:dyDescent="0.2">
      <c r="A485" s="383" t="str">
        <f>pagam.Num</f>
        <v/>
      </c>
      <c r="B485" s="384" t="str">
        <f>Mostra.Data</f>
        <v/>
      </c>
      <c r="C485" s="399" t="str">
        <f t="shared" si="30"/>
        <v/>
      </c>
      <c r="D485" s="399" t="str">
        <f>Interesse</f>
        <v/>
      </c>
      <c r="E485" s="399" t="str">
        <f>Capitale</f>
        <v/>
      </c>
      <c r="F485" s="399" t="str">
        <f t="shared" si="31"/>
        <v/>
      </c>
      <c r="G485" s="399" t="str">
        <f t="shared" si="32"/>
        <v/>
      </c>
      <c r="H485" s="400">
        <f t="shared" si="29"/>
        <v>0</v>
      </c>
      <c r="I485" s="341"/>
    </row>
    <row r="486" spans="1:9" x14ac:dyDescent="0.2">
      <c r="A486" s="383" t="str">
        <f>pagam.Num</f>
        <v/>
      </c>
      <c r="B486" s="384" t="str">
        <f>Mostra.Data</f>
        <v/>
      </c>
      <c r="C486" s="399" t="str">
        <f t="shared" si="30"/>
        <v/>
      </c>
      <c r="D486" s="399" t="str">
        <f>Interesse</f>
        <v/>
      </c>
      <c r="E486" s="399" t="str">
        <f>Capitale</f>
        <v/>
      </c>
      <c r="F486" s="399" t="str">
        <f t="shared" si="31"/>
        <v/>
      </c>
      <c r="G486" s="399" t="str">
        <f t="shared" si="32"/>
        <v/>
      </c>
      <c r="H486" s="400">
        <f t="shared" si="29"/>
        <v>0</v>
      </c>
      <c r="I486" s="341"/>
    </row>
    <row r="487" spans="1:9" x14ac:dyDescent="0.2">
      <c r="A487" s="383" t="str">
        <f>pagam.Num</f>
        <v/>
      </c>
      <c r="B487" s="384" t="str">
        <f>Mostra.Data</f>
        <v/>
      </c>
      <c r="C487" s="399" t="str">
        <f t="shared" si="30"/>
        <v/>
      </c>
      <c r="D487" s="399" t="str">
        <f>Interesse</f>
        <v/>
      </c>
      <c r="E487" s="399" t="str">
        <f>Capitale</f>
        <v/>
      </c>
      <c r="F487" s="399" t="str">
        <f t="shared" si="31"/>
        <v/>
      </c>
      <c r="G487" s="399" t="str">
        <f t="shared" si="32"/>
        <v/>
      </c>
      <c r="H487" s="400">
        <f t="shared" si="29"/>
        <v>0</v>
      </c>
      <c r="I487" s="341"/>
    </row>
    <row r="488" spans="1:9" x14ac:dyDescent="0.2">
      <c r="A488" s="383" t="str">
        <f>pagam.Num</f>
        <v/>
      </c>
      <c r="B488" s="384" t="str">
        <f>Mostra.Data</f>
        <v/>
      </c>
      <c r="C488" s="399" t="str">
        <f t="shared" si="30"/>
        <v/>
      </c>
      <c r="D488" s="399" t="str">
        <f>Interesse</f>
        <v/>
      </c>
      <c r="E488" s="399" t="str">
        <f>Capitale</f>
        <v/>
      </c>
      <c r="F488" s="399" t="str">
        <f t="shared" si="31"/>
        <v/>
      </c>
      <c r="G488" s="399" t="str">
        <f t="shared" si="32"/>
        <v/>
      </c>
      <c r="H488" s="400">
        <f t="shared" si="29"/>
        <v>0</v>
      </c>
      <c r="I488" s="341"/>
    </row>
    <row r="489" spans="1:9" x14ac:dyDescent="0.2">
      <c r="A489" s="383" t="str">
        <f>pagam.Num</f>
        <v/>
      </c>
      <c r="B489" s="384" t="str">
        <f>Mostra.Data</f>
        <v/>
      </c>
      <c r="C489" s="399" t="str">
        <f t="shared" si="30"/>
        <v/>
      </c>
      <c r="D489" s="399" t="str">
        <f>Interesse</f>
        <v/>
      </c>
      <c r="E489" s="399" t="str">
        <f>Capitale</f>
        <v/>
      </c>
      <c r="F489" s="399" t="str">
        <f t="shared" si="31"/>
        <v/>
      </c>
      <c r="G489" s="399" t="str">
        <f t="shared" si="32"/>
        <v/>
      </c>
      <c r="H489" s="400">
        <f t="shared" si="29"/>
        <v>0</v>
      </c>
      <c r="I489" s="341"/>
    </row>
    <row r="490" spans="1:9" x14ac:dyDescent="0.2">
      <c r="A490" s="383" t="str">
        <f>pagam.Num</f>
        <v/>
      </c>
      <c r="B490" s="384" t="str">
        <f>Mostra.Data</f>
        <v/>
      </c>
      <c r="C490" s="399" t="str">
        <f t="shared" si="30"/>
        <v/>
      </c>
      <c r="D490" s="399" t="str">
        <f>Interesse</f>
        <v/>
      </c>
      <c r="E490" s="399" t="str">
        <f>Capitale</f>
        <v/>
      </c>
      <c r="F490" s="399" t="str">
        <f t="shared" si="31"/>
        <v/>
      </c>
      <c r="G490" s="399" t="str">
        <f t="shared" si="32"/>
        <v/>
      </c>
      <c r="H490" s="400">
        <f t="shared" si="29"/>
        <v>0</v>
      </c>
      <c r="I490" s="341"/>
    </row>
    <row r="491" spans="1:9" x14ac:dyDescent="0.2">
      <c r="A491" s="383" t="str">
        <f>pagam.Num</f>
        <v/>
      </c>
      <c r="B491" s="384" t="str">
        <f>Mostra.Data</f>
        <v/>
      </c>
      <c r="C491" s="399" t="str">
        <f t="shared" si="30"/>
        <v/>
      </c>
      <c r="D491" s="399" t="str">
        <f>Interesse</f>
        <v/>
      </c>
      <c r="E491" s="399" t="str">
        <f>Capitale</f>
        <v/>
      </c>
      <c r="F491" s="399" t="str">
        <f t="shared" si="31"/>
        <v/>
      </c>
      <c r="G491" s="399" t="str">
        <f t="shared" si="32"/>
        <v/>
      </c>
      <c r="H491" s="400">
        <f t="shared" si="29"/>
        <v>0</v>
      </c>
      <c r="I491" s="341"/>
    </row>
    <row r="492" spans="1:9" x14ac:dyDescent="0.2">
      <c r="A492" s="383" t="str">
        <f>pagam.Num</f>
        <v/>
      </c>
      <c r="B492" s="384" t="str">
        <f>Mostra.Data</f>
        <v/>
      </c>
      <c r="C492" s="399" t="str">
        <f t="shared" si="30"/>
        <v/>
      </c>
      <c r="D492" s="399" t="str">
        <f>Interesse</f>
        <v/>
      </c>
      <c r="E492" s="399" t="str">
        <f>Capitale</f>
        <v/>
      </c>
      <c r="F492" s="399" t="str">
        <f t="shared" si="31"/>
        <v/>
      </c>
      <c r="G492" s="399" t="str">
        <f t="shared" si="32"/>
        <v/>
      </c>
      <c r="H492" s="400">
        <f t="shared" si="29"/>
        <v>0</v>
      </c>
      <c r="I492" s="341"/>
    </row>
    <row r="493" spans="1:9" x14ac:dyDescent="0.2">
      <c r="A493" s="383" t="str">
        <f>pagam.Num</f>
        <v/>
      </c>
      <c r="B493" s="384" t="str">
        <f>Mostra.Data</f>
        <v/>
      </c>
      <c r="C493" s="399" t="str">
        <f t="shared" si="30"/>
        <v/>
      </c>
      <c r="D493" s="399" t="str">
        <f>Interesse</f>
        <v/>
      </c>
      <c r="E493" s="399" t="str">
        <f>Capitale</f>
        <v/>
      </c>
      <c r="F493" s="399" t="str">
        <f t="shared" si="31"/>
        <v/>
      </c>
      <c r="G493" s="399" t="str">
        <f t="shared" si="32"/>
        <v/>
      </c>
      <c r="H493" s="400">
        <f t="shared" si="29"/>
        <v>0</v>
      </c>
      <c r="I493" s="341"/>
    </row>
    <row r="494" spans="1:9" x14ac:dyDescent="0.2">
      <c r="A494" s="383" t="str">
        <f>pagam.Num</f>
        <v/>
      </c>
      <c r="B494" s="384" t="str">
        <f>Mostra.Data</f>
        <v/>
      </c>
      <c r="C494" s="399" t="str">
        <f t="shared" si="30"/>
        <v/>
      </c>
      <c r="D494" s="399" t="str">
        <f>Interesse</f>
        <v/>
      </c>
      <c r="E494" s="399" t="str">
        <f>Capitale</f>
        <v/>
      </c>
      <c r="F494" s="399" t="str">
        <f t="shared" si="31"/>
        <v/>
      </c>
      <c r="G494" s="399" t="str">
        <f t="shared" si="32"/>
        <v/>
      </c>
      <c r="H494" s="400">
        <f t="shared" si="29"/>
        <v>0</v>
      </c>
      <c r="I494" s="341"/>
    </row>
    <row r="495" spans="1:9" x14ac:dyDescent="0.2">
      <c r="A495" s="383" t="str">
        <f>pagam.Num</f>
        <v/>
      </c>
      <c r="B495" s="384" t="str">
        <f>Mostra.Data</f>
        <v/>
      </c>
      <c r="C495" s="399" t="str">
        <f t="shared" si="30"/>
        <v/>
      </c>
      <c r="D495" s="399" t="str">
        <f>Interesse</f>
        <v/>
      </c>
      <c r="E495" s="399" t="str">
        <f>Capitale</f>
        <v/>
      </c>
      <c r="F495" s="399" t="str">
        <f t="shared" si="31"/>
        <v/>
      </c>
      <c r="G495" s="399" t="str">
        <f t="shared" si="32"/>
        <v/>
      </c>
      <c r="H495" s="400">
        <f t="shared" si="29"/>
        <v>0</v>
      </c>
      <c r="I495" s="341"/>
    </row>
    <row r="496" spans="1:9" x14ac:dyDescent="0.2">
      <c r="A496" s="383" t="str">
        <f>pagam.Num</f>
        <v/>
      </c>
      <c r="B496" s="384" t="str">
        <f>Mostra.Data</f>
        <v/>
      </c>
      <c r="C496" s="399" t="str">
        <f t="shared" si="30"/>
        <v/>
      </c>
      <c r="D496" s="399" t="str">
        <f>Interesse</f>
        <v/>
      </c>
      <c r="E496" s="399" t="str">
        <f>Capitale</f>
        <v/>
      </c>
      <c r="F496" s="399" t="str">
        <f t="shared" si="31"/>
        <v/>
      </c>
      <c r="G496" s="399" t="str">
        <f t="shared" si="32"/>
        <v/>
      </c>
      <c r="H496" s="400">
        <f t="shared" si="29"/>
        <v>0</v>
      </c>
      <c r="I496" s="341"/>
    </row>
    <row r="497" spans="1:9" x14ac:dyDescent="0.2">
      <c r="A497" s="383" t="str">
        <f>pagam.Num</f>
        <v/>
      </c>
      <c r="B497" s="384" t="str">
        <f>Mostra.Data</f>
        <v/>
      </c>
      <c r="C497" s="399" t="str">
        <f t="shared" si="30"/>
        <v/>
      </c>
      <c r="D497" s="399" t="str">
        <f>Interesse</f>
        <v/>
      </c>
      <c r="E497" s="399" t="str">
        <f>Capitale</f>
        <v/>
      </c>
      <c r="F497" s="399" t="str">
        <f t="shared" si="31"/>
        <v/>
      </c>
      <c r="G497" s="399" t="str">
        <f t="shared" si="32"/>
        <v/>
      </c>
      <c r="H497" s="400">
        <f t="shared" si="29"/>
        <v>0</v>
      </c>
      <c r="I497" s="341"/>
    </row>
    <row r="498" spans="1:9" x14ac:dyDescent="0.2">
      <c r="A498" s="383" t="str">
        <f>pagam.Num</f>
        <v/>
      </c>
      <c r="B498" s="384" t="str">
        <f>Mostra.Data</f>
        <v/>
      </c>
      <c r="C498" s="399" t="str">
        <f t="shared" si="30"/>
        <v/>
      </c>
      <c r="D498" s="399" t="str">
        <f>Interesse</f>
        <v/>
      </c>
      <c r="E498" s="399" t="str">
        <f>Capitale</f>
        <v/>
      </c>
      <c r="F498" s="399" t="str">
        <f t="shared" si="31"/>
        <v/>
      </c>
      <c r="G498" s="399" t="str">
        <f t="shared" si="32"/>
        <v/>
      </c>
      <c r="H498" s="400">
        <f t="shared" si="29"/>
        <v>0</v>
      </c>
      <c r="I498" s="341"/>
    </row>
    <row r="499" spans="1:9" x14ac:dyDescent="0.2">
      <c r="A499" s="383" t="str">
        <f>pagam.Num</f>
        <v/>
      </c>
      <c r="B499" s="384" t="str">
        <f>Mostra.Data</f>
        <v/>
      </c>
      <c r="C499" s="399" t="str">
        <f t="shared" si="30"/>
        <v/>
      </c>
      <c r="D499" s="399" t="str">
        <f>Interesse</f>
        <v/>
      </c>
      <c r="E499" s="399" t="str">
        <f>Capitale</f>
        <v/>
      </c>
      <c r="F499" s="399" t="str">
        <f t="shared" si="31"/>
        <v/>
      </c>
      <c r="G499" s="399" t="str">
        <f t="shared" si="32"/>
        <v/>
      </c>
      <c r="H499" s="400">
        <f t="shared" si="29"/>
        <v>0</v>
      </c>
      <c r="I499" s="341"/>
    </row>
    <row r="500" spans="1:9" x14ac:dyDescent="0.2">
      <c r="A500" s="383" t="str">
        <f>pagam.Num</f>
        <v/>
      </c>
      <c r="B500" s="384" t="str">
        <f>Mostra.Data</f>
        <v/>
      </c>
      <c r="C500" s="399" t="str">
        <f t="shared" si="30"/>
        <v/>
      </c>
      <c r="D500" s="399" t="str">
        <f>Interesse</f>
        <v/>
      </c>
      <c r="E500" s="399" t="str">
        <f>Capitale</f>
        <v/>
      </c>
      <c r="F500" s="399" t="str">
        <f t="shared" si="31"/>
        <v/>
      </c>
      <c r="G500" s="399" t="str">
        <f t="shared" si="32"/>
        <v/>
      </c>
      <c r="H500" s="400">
        <f t="shared" si="29"/>
        <v>0</v>
      </c>
      <c r="I500" s="341"/>
    </row>
    <row r="501" spans="1:9" x14ac:dyDescent="0.2">
      <c r="A501" s="383" t="str">
        <f>pagam.Num</f>
        <v/>
      </c>
      <c r="B501" s="384" t="str">
        <f>Mostra.Data</f>
        <v/>
      </c>
      <c r="C501" s="399" t="str">
        <f t="shared" si="30"/>
        <v/>
      </c>
      <c r="D501" s="399" t="str">
        <f>Interesse</f>
        <v/>
      </c>
      <c r="E501" s="399" t="str">
        <f>Capitale</f>
        <v/>
      </c>
      <c r="F501" s="399" t="str">
        <f t="shared" si="31"/>
        <v/>
      </c>
      <c r="G501" s="399" t="str">
        <f t="shared" si="32"/>
        <v/>
      </c>
      <c r="H501" s="400">
        <f t="shared" si="29"/>
        <v>0</v>
      </c>
      <c r="I501" s="341"/>
    </row>
    <row r="502" spans="1:9" x14ac:dyDescent="0.2">
      <c r="A502" s="383" t="str">
        <f>pagam.Num</f>
        <v/>
      </c>
      <c r="B502" s="384" t="str">
        <f>Mostra.Data</f>
        <v/>
      </c>
      <c r="C502" s="399" t="str">
        <f t="shared" si="30"/>
        <v/>
      </c>
      <c r="D502" s="399" t="str">
        <f>Interesse</f>
        <v/>
      </c>
      <c r="E502" s="399" t="str">
        <f>Capitale</f>
        <v/>
      </c>
      <c r="F502" s="399" t="str">
        <f t="shared" si="31"/>
        <v/>
      </c>
      <c r="G502" s="399" t="str">
        <f t="shared" si="32"/>
        <v/>
      </c>
      <c r="H502" s="400">
        <f t="shared" si="29"/>
        <v>0</v>
      </c>
      <c r="I502" s="341"/>
    </row>
    <row r="503" spans="1:9" x14ac:dyDescent="0.2">
      <c r="A503" s="383" t="str">
        <f>pagam.Num</f>
        <v/>
      </c>
      <c r="B503" s="384" t="str">
        <f>Mostra.Data</f>
        <v/>
      </c>
      <c r="C503" s="399" t="str">
        <f t="shared" si="30"/>
        <v/>
      </c>
      <c r="D503" s="399" t="str">
        <f>Interesse</f>
        <v/>
      </c>
      <c r="E503" s="399" t="str">
        <f>Capitale</f>
        <v/>
      </c>
      <c r="F503" s="399" t="str">
        <f t="shared" si="31"/>
        <v/>
      </c>
      <c r="G503" s="399" t="str">
        <f t="shared" si="32"/>
        <v/>
      </c>
      <c r="H503" s="400">
        <f t="shared" si="29"/>
        <v>0</v>
      </c>
      <c r="I503" s="341"/>
    </row>
    <row r="504" spans="1:9" x14ac:dyDescent="0.2">
      <c r="A504" s="383" t="str">
        <f>pagam.Num</f>
        <v/>
      </c>
      <c r="B504" s="384" t="str">
        <f>Mostra.Data</f>
        <v/>
      </c>
      <c r="C504" s="399" t="str">
        <f t="shared" si="30"/>
        <v/>
      </c>
      <c r="D504" s="399" t="str">
        <f>Interesse</f>
        <v/>
      </c>
      <c r="E504" s="399" t="str">
        <f>Capitale</f>
        <v/>
      </c>
      <c r="F504" s="399" t="str">
        <f t="shared" si="31"/>
        <v/>
      </c>
      <c r="G504" s="399" t="str">
        <f t="shared" si="32"/>
        <v/>
      </c>
      <c r="H504" s="400">
        <f t="shared" si="29"/>
        <v>0</v>
      </c>
      <c r="I504" s="341"/>
    </row>
    <row r="505" spans="1:9" x14ac:dyDescent="0.2">
      <c r="A505" s="383" t="str">
        <f>pagam.Num</f>
        <v/>
      </c>
      <c r="B505" s="384" t="str">
        <f>Mostra.Data</f>
        <v/>
      </c>
      <c r="C505" s="399" t="str">
        <f t="shared" si="30"/>
        <v/>
      </c>
      <c r="D505" s="399" t="str">
        <f>Interesse</f>
        <v/>
      </c>
      <c r="E505" s="399" t="str">
        <f>Capitale</f>
        <v/>
      </c>
      <c r="F505" s="399" t="str">
        <f t="shared" si="31"/>
        <v/>
      </c>
      <c r="G505" s="399" t="str">
        <f t="shared" si="32"/>
        <v/>
      </c>
      <c r="H505" s="400">
        <f t="shared" si="29"/>
        <v>0</v>
      </c>
      <c r="I505" s="341"/>
    </row>
    <row r="506" spans="1:9" x14ac:dyDescent="0.2">
      <c r="A506" s="383" t="str">
        <f>pagam.Num</f>
        <v/>
      </c>
      <c r="B506" s="384" t="str">
        <f>Mostra.Data</f>
        <v/>
      </c>
      <c r="C506" s="399" t="str">
        <f t="shared" si="30"/>
        <v/>
      </c>
      <c r="D506" s="399" t="str">
        <f>Interesse</f>
        <v/>
      </c>
      <c r="E506" s="399" t="str">
        <f>Capitale</f>
        <v/>
      </c>
      <c r="F506" s="399" t="str">
        <f t="shared" si="31"/>
        <v/>
      </c>
      <c r="G506" s="399" t="str">
        <f t="shared" si="32"/>
        <v/>
      </c>
      <c r="H506" s="400">
        <f t="shared" si="29"/>
        <v>0</v>
      </c>
      <c r="I506" s="341"/>
    </row>
    <row r="507" spans="1:9" x14ac:dyDescent="0.2">
      <c r="A507" s="383" t="str">
        <f>pagam.Num</f>
        <v/>
      </c>
      <c r="B507" s="384" t="str">
        <f>Mostra.Data</f>
        <v/>
      </c>
      <c r="C507" s="399" t="str">
        <f t="shared" si="30"/>
        <v/>
      </c>
      <c r="D507" s="399" t="str">
        <f>Interesse</f>
        <v/>
      </c>
      <c r="E507" s="399" t="str">
        <f>Capitale</f>
        <v/>
      </c>
      <c r="F507" s="399" t="str">
        <f t="shared" si="31"/>
        <v/>
      </c>
      <c r="G507" s="399" t="str">
        <f t="shared" si="32"/>
        <v/>
      </c>
      <c r="H507" s="400">
        <f t="shared" si="29"/>
        <v>0</v>
      </c>
      <c r="I507" s="341"/>
    </row>
    <row r="508" spans="1:9" x14ac:dyDescent="0.2">
      <c r="A508" s="383" t="str">
        <f>pagam.Num</f>
        <v/>
      </c>
      <c r="B508" s="384" t="str">
        <f>Mostra.Data</f>
        <v/>
      </c>
      <c r="C508" s="399" t="str">
        <f t="shared" si="30"/>
        <v/>
      </c>
      <c r="D508" s="399" t="str">
        <f>Interesse</f>
        <v/>
      </c>
      <c r="E508" s="399" t="str">
        <f>Capitale</f>
        <v/>
      </c>
      <c r="F508" s="399" t="str">
        <f t="shared" si="31"/>
        <v/>
      </c>
      <c r="G508" s="399" t="str">
        <f t="shared" si="32"/>
        <v/>
      </c>
      <c r="H508" s="400">
        <f t="shared" si="29"/>
        <v>0</v>
      </c>
      <c r="I508" s="341"/>
    </row>
    <row r="509" spans="1:9" x14ac:dyDescent="0.2">
      <c r="A509" s="383" t="str">
        <f>pagam.Num</f>
        <v/>
      </c>
      <c r="B509" s="384" t="str">
        <f>Mostra.Data</f>
        <v/>
      </c>
      <c r="C509" s="399" t="str">
        <f t="shared" si="30"/>
        <v/>
      </c>
      <c r="D509" s="399" t="str">
        <f>Interesse</f>
        <v/>
      </c>
      <c r="E509" s="399" t="str">
        <f>Capitale</f>
        <v/>
      </c>
      <c r="F509" s="399" t="str">
        <f t="shared" si="31"/>
        <v/>
      </c>
      <c r="G509" s="399" t="str">
        <f t="shared" si="32"/>
        <v/>
      </c>
      <c r="H509" s="400">
        <f t="shared" si="29"/>
        <v>0</v>
      </c>
      <c r="I509" s="341"/>
    </row>
    <row r="510" spans="1:9" ht="17" thickBot="1" x14ac:dyDescent="0.25">
      <c r="A510" s="387" t="str">
        <f>pagam.Num</f>
        <v/>
      </c>
      <c r="B510" s="388" t="str">
        <f>Mostra.Data</f>
        <v/>
      </c>
      <c r="C510" s="401" t="str">
        <f t="shared" si="30"/>
        <v/>
      </c>
      <c r="D510" s="401" t="str">
        <f>Interesse</f>
        <v/>
      </c>
      <c r="E510" s="401" t="str">
        <f>Capitale</f>
        <v/>
      </c>
      <c r="F510" s="401" t="str">
        <f t="shared" si="31"/>
        <v/>
      </c>
      <c r="G510" s="401" t="str">
        <f t="shared" si="32"/>
        <v/>
      </c>
      <c r="H510" s="400">
        <f t="shared" si="29"/>
        <v>0</v>
      </c>
    </row>
    <row r="511" spans="1:9" x14ac:dyDescent="0.2">
      <c r="A511" s="389" t="str">
        <f>pagam.Num</f>
        <v/>
      </c>
      <c r="B511" s="390" t="str">
        <f>Mostra.Data</f>
        <v/>
      </c>
      <c r="C511" s="391" t="str">
        <f t="shared" si="30"/>
        <v/>
      </c>
      <c r="D511" s="391" t="str">
        <f>Interesse</f>
        <v/>
      </c>
      <c r="E511" s="391" t="str">
        <f>Capitale</f>
        <v/>
      </c>
      <c r="F511" s="391" t="str">
        <f t="shared" si="31"/>
        <v/>
      </c>
      <c r="G511" s="391" t="str">
        <f t="shared" si="32"/>
        <v/>
      </c>
      <c r="H511" s="385">
        <f>IFERROR((H510+E511),0)</f>
        <v>0</v>
      </c>
    </row>
    <row r="512" spans="1:9" x14ac:dyDescent="0.2">
      <c r="A512" s="392" t="str">
        <f>pagam.Num</f>
        <v/>
      </c>
      <c r="B512" s="393" t="str">
        <f>Mostra.Data</f>
        <v/>
      </c>
      <c r="C512" s="394" t="str">
        <f t="shared" si="30"/>
        <v/>
      </c>
      <c r="D512" s="394" t="str">
        <f>Interesse</f>
        <v/>
      </c>
      <c r="E512" s="394" t="str">
        <f>Capitale</f>
        <v/>
      </c>
      <c r="F512" s="394" t="str">
        <f t="shared" si="31"/>
        <v/>
      </c>
      <c r="G512" s="394" t="str">
        <f t="shared" si="32"/>
        <v/>
      </c>
    </row>
    <row r="513" spans="1:7" x14ac:dyDescent="0.2">
      <c r="A513" s="392" t="str">
        <f>pagam.Num</f>
        <v/>
      </c>
      <c r="B513" s="393" t="str">
        <f>Mostra.Data</f>
        <v/>
      </c>
      <c r="C513" s="394" t="str">
        <f t="shared" si="30"/>
        <v/>
      </c>
      <c r="D513" s="394" t="str">
        <f>Interesse</f>
        <v/>
      </c>
      <c r="E513" s="394" t="str">
        <f>Capitale</f>
        <v/>
      </c>
      <c r="F513" s="394" t="str">
        <f t="shared" si="31"/>
        <v/>
      </c>
      <c r="G513" s="394" t="str">
        <f t="shared" si="32"/>
        <v/>
      </c>
    </row>
    <row r="514" spans="1:7" x14ac:dyDescent="0.2">
      <c r="A514" s="392" t="str">
        <f>pagam.Num</f>
        <v/>
      </c>
      <c r="B514" s="393" t="str">
        <f>Mostra.Data</f>
        <v/>
      </c>
      <c r="C514" s="394" t="str">
        <f t="shared" si="30"/>
        <v/>
      </c>
      <c r="D514" s="394" t="str">
        <f>Interesse</f>
        <v/>
      </c>
      <c r="E514" s="394" t="str">
        <f>Capitale</f>
        <v/>
      </c>
      <c r="F514" s="394" t="str">
        <f t="shared" si="31"/>
        <v/>
      </c>
      <c r="G514" s="394" t="str">
        <f t="shared" si="32"/>
        <v/>
      </c>
    </row>
    <row r="515" spans="1:7" x14ac:dyDescent="0.2">
      <c r="A515" s="392" t="str">
        <f>pagam.Num</f>
        <v/>
      </c>
      <c r="B515" s="393" t="str">
        <f>Mostra.Data</f>
        <v/>
      </c>
      <c r="C515" s="394" t="str">
        <f t="shared" si="30"/>
        <v/>
      </c>
      <c r="D515" s="394" t="str">
        <f>Interesse</f>
        <v/>
      </c>
      <c r="E515" s="394" t="str">
        <f>Capitale</f>
        <v/>
      </c>
      <c r="F515" s="394" t="str">
        <f t="shared" si="31"/>
        <v/>
      </c>
      <c r="G515" s="394" t="str">
        <f t="shared" si="32"/>
        <v/>
      </c>
    </row>
    <row r="516" spans="1:7" x14ac:dyDescent="0.2">
      <c r="A516" s="392" t="str">
        <f>pagam.Num</f>
        <v/>
      </c>
      <c r="B516" s="393" t="str">
        <f>Mostra.Data</f>
        <v/>
      </c>
      <c r="C516" s="394" t="str">
        <f t="shared" si="30"/>
        <v/>
      </c>
      <c r="D516" s="394" t="str">
        <f>Interesse</f>
        <v/>
      </c>
      <c r="E516" s="394" t="str">
        <f>Capitale</f>
        <v/>
      </c>
      <c r="F516" s="394" t="str">
        <f t="shared" si="31"/>
        <v/>
      </c>
      <c r="G516" s="394" t="str">
        <f t="shared" si="32"/>
        <v/>
      </c>
    </row>
    <row r="517" spans="1:7" x14ac:dyDescent="0.2">
      <c r="A517" s="392" t="str">
        <f>pagam.Num</f>
        <v/>
      </c>
      <c r="B517" s="393" t="str">
        <f>Mostra.Data</f>
        <v/>
      </c>
      <c r="C517" s="394" t="str">
        <f t="shared" si="30"/>
        <v/>
      </c>
      <c r="D517" s="394" t="str">
        <f>Interesse</f>
        <v/>
      </c>
      <c r="E517" s="394" t="str">
        <f>Capitale</f>
        <v/>
      </c>
      <c r="F517" s="394" t="str">
        <f t="shared" si="31"/>
        <v/>
      </c>
      <c r="G517" s="394" t="str">
        <f t="shared" si="32"/>
        <v/>
      </c>
    </row>
    <row r="518" spans="1:7" x14ac:dyDescent="0.2">
      <c r="A518" s="392" t="str">
        <f>pagam.Num</f>
        <v/>
      </c>
      <c r="B518" s="393" t="str">
        <f>Mostra.Data</f>
        <v/>
      </c>
      <c r="C518" s="394" t="str">
        <f t="shared" si="30"/>
        <v/>
      </c>
      <c r="D518" s="394" t="str">
        <f>Interesse</f>
        <v/>
      </c>
      <c r="E518" s="394" t="str">
        <f>Capitale</f>
        <v/>
      </c>
      <c r="F518" s="394" t="str">
        <f t="shared" si="31"/>
        <v/>
      </c>
      <c r="G518" s="394" t="str">
        <f t="shared" si="32"/>
        <v/>
      </c>
    </row>
    <row r="519" spans="1:7" x14ac:dyDescent="0.2">
      <c r="A519" s="392" t="str">
        <f>pagam.Num</f>
        <v/>
      </c>
      <c r="B519" s="393" t="str">
        <f>Mostra.Data</f>
        <v/>
      </c>
      <c r="C519" s="394" t="str">
        <f t="shared" si="30"/>
        <v/>
      </c>
      <c r="D519" s="394" t="str">
        <f>Interesse</f>
        <v/>
      </c>
      <c r="E519" s="394" t="str">
        <f>Capitale</f>
        <v/>
      </c>
      <c r="F519" s="394" t="str">
        <f t="shared" si="31"/>
        <v/>
      </c>
      <c r="G519" s="394" t="str">
        <f t="shared" si="32"/>
        <v/>
      </c>
    </row>
    <row r="520" spans="1:7" x14ac:dyDescent="0.2">
      <c r="A520" s="392" t="str">
        <f>pagam.Num</f>
        <v/>
      </c>
      <c r="B520" s="393" t="str">
        <f>Mostra.Data</f>
        <v/>
      </c>
      <c r="C520" s="394" t="str">
        <f t="shared" si="30"/>
        <v/>
      </c>
      <c r="D520" s="394" t="str">
        <f>Interesse</f>
        <v/>
      </c>
      <c r="E520" s="394" t="str">
        <f>Capitale</f>
        <v/>
      </c>
      <c r="F520" s="394" t="str">
        <f t="shared" si="31"/>
        <v/>
      </c>
      <c r="G520" s="394" t="str">
        <f t="shared" si="32"/>
        <v/>
      </c>
    </row>
    <row r="521" spans="1:7" x14ac:dyDescent="0.2">
      <c r="A521" s="392" t="str">
        <f>pagam.Num</f>
        <v/>
      </c>
      <c r="B521" s="393" t="str">
        <f>Mostra.Data</f>
        <v/>
      </c>
      <c r="C521" s="394" t="str">
        <f t="shared" si="30"/>
        <v/>
      </c>
      <c r="D521" s="394" t="str">
        <f>Interesse</f>
        <v/>
      </c>
      <c r="E521" s="394" t="str">
        <f>Capitale</f>
        <v/>
      </c>
      <c r="F521" s="394" t="str">
        <f t="shared" si="31"/>
        <v/>
      </c>
      <c r="G521" s="394" t="str">
        <f t="shared" si="32"/>
        <v/>
      </c>
    </row>
    <row r="522" spans="1:7" x14ac:dyDescent="0.2">
      <c r="A522" s="392" t="str">
        <f>pagam.Num</f>
        <v/>
      </c>
      <c r="B522" s="393" t="str">
        <f>Mostra.Data</f>
        <v/>
      </c>
      <c r="C522" s="394" t="str">
        <f t="shared" si="30"/>
        <v/>
      </c>
      <c r="D522" s="394" t="str">
        <f>Interesse</f>
        <v/>
      </c>
      <c r="E522" s="394" t="str">
        <f>Capitale</f>
        <v/>
      </c>
      <c r="F522" s="394" t="str">
        <f t="shared" si="31"/>
        <v/>
      </c>
      <c r="G522" s="394" t="str">
        <f t="shared" si="32"/>
        <v/>
      </c>
    </row>
    <row r="523" spans="1:7" x14ac:dyDescent="0.2">
      <c r="A523" s="392" t="str">
        <f>pagam.Num</f>
        <v/>
      </c>
      <c r="B523" s="393" t="str">
        <f>Mostra.Data</f>
        <v/>
      </c>
      <c r="C523" s="394" t="str">
        <f t="shared" si="30"/>
        <v/>
      </c>
      <c r="D523" s="394" t="str">
        <f>Interesse</f>
        <v/>
      </c>
      <c r="E523" s="394" t="str">
        <f>Capitale</f>
        <v/>
      </c>
      <c r="F523" s="394" t="str">
        <f t="shared" si="31"/>
        <v/>
      </c>
      <c r="G523" s="394" t="str">
        <f t="shared" si="32"/>
        <v/>
      </c>
    </row>
    <row r="524" spans="1:7" x14ac:dyDescent="0.2">
      <c r="A524" s="392" t="str">
        <f>pagam.Num</f>
        <v/>
      </c>
      <c r="B524" s="393" t="str">
        <f>Mostra.Data</f>
        <v/>
      </c>
      <c r="C524" s="394" t="str">
        <f t="shared" si="30"/>
        <v/>
      </c>
      <c r="D524" s="394" t="str">
        <f>Interesse</f>
        <v/>
      </c>
      <c r="E524" s="394" t="str">
        <f>Capitale</f>
        <v/>
      </c>
      <c r="F524" s="394" t="str">
        <f t="shared" si="31"/>
        <v/>
      </c>
      <c r="G524" s="394" t="str">
        <f t="shared" si="32"/>
        <v/>
      </c>
    </row>
    <row r="525" spans="1:7" x14ac:dyDescent="0.2">
      <c r="A525" s="392" t="str">
        <f>pagam.Num</f>
        <v/>
      </c>
      <c r="B525" s="393" t="str">
        <f>Mostra.Data</f>
        <v/>
      </c>
      <c r="C525" s="394" t="str">
        <f t="shared" si="30"/>
        <v/>
      </c>
      <c r="D525" s="394" t="str">
        <f>Interesse</f>
        <v/>
      </c>
      <c r="E525" s="394" t="str">
        <f>Capitale</f>
        <v/>
      </c>
      <c r="F525" s="394" t="str">
        <f t="shared" si="31"/>
        <v/>
      </c>
      <c r="G525" s="394" t="str">
        <f t="shared" si="32"/>
        <v/>
      </c>
    </row>
    <row r="526" spans="1:7" x14ac:dyDescent="0.2">
      <c r="A526" s="392" t="str">
        <f>pagam.Num</f>
        <v/>
      </c>
      <c r="B526" s="393" t="str">
        <f>Mostra.Data</f>
        <v/>
      </c>
      <c r="C526" s="394" t="str">
        <f t="shared" si="30"/>
        <v/>
      </c>
      <c r="D526" s="394" t="str">
        <f>Interesse</f>
        <v/>
      </c>
      <c r="E526" s="394" t="str">
        <f>Capitale</f>
        <v/>
      </c>
      <c r="F526" s="394" t="str">
        <f t="shared" si="31"/>
        <v/>
      </c>
      <c r="G526" s="394" t="str">
        <f t="shared" si="32"/>
        <v/>
      </c>
    </row>
    <row r="527" spans="1:7" x14ac:dyDescent="0.2">
      <c r="A527" s="392" t="str">
        <f>pagam.Num</f>
        <v/>
      </c>
      <c r="B527" s="393" t="str">
        <f>Mostra.Data</f>
        <v/>
      </c>
      <c r="C527" s="394" t="str">
        <f t="shared" si="30"/>
        <v/>
      </c>
      <c r="D527" s="394" t="str">
        <f>Interesse</f>
        <v/>
      </c>
      <c r="E527" s="394" t="str">
        <f>Capitale</f>
        <v/>
      </c>
      <c r="F527" s="394" t="str">
        <f t="shared" si="31"/>
        <v/>
      </c>
      <c r="G527" s="394" t="str">
        <f t="shared" si="32"/>
        <v/>
      </c>
    </row>
    <row r="528" spans="1:7" x14ac:dyDescent="0.2">
      <c r="A528" s="392" t="str">
        <f>pagam.Num</f>
        <v/>
      </c>
      <c r="B528" s="393" t="str">
        <f>Mostra.Data</f>
        <v/>
      </c>
      <c r="C528" s="394" t="str">
        <f t="shared" si="30"/>
        <v/>
      </c>
      <c r="D528" s="394" t="str">
        <f>Interesse</f>
        <v/>
      </c>
      <c r="E528" s="394" t="str">
        <f>Capitale</f>
        <v/>
      </c>
      <c r="F528" s="394" t="str">
        <f t="shared" si="31"/>
        <v/>
      </c>
      <c r="G528" s="394" t="str">
        <f t="shared" si="32"/>
        <v/>
      </c>
    </row>
    <row r="529" spans="1:7" x14ac:dyDescent="0.2">
      <c r="A529" s="392" t="str">
        <f>pagam.Num</f>
        <v/>
      </c>
      <c r="B529" s="393" t="str">
        <f>Mostra.Data</f>
        <v/>
      </c>
      <c r="C529" s="394" t="str">
        <f t="shared" si="30"/>
        <v/>
      </c>
      <c r="D529" s="394" t="str">
        <f>Interesse</f>
        <v/>
      </c>
      <c r="E529" s="394" t="str">
        <f>Capitale</f>
        <v/>
      </c>
      <c r="F529" s="394" t="str">
        <f t="shared" si="31"/>
        <v/>
      </c>
      <c r="G529" s="394" t="str">
        <f t="shared" si="32"/>
        <v/>
      </c>
    </row>
    <row r="530" spans="1:7" x14ac:dyDescent="0.2">
      <c r="A530" s="392" t="str">
        <f>pagam.Num</f>
        <v/>
      </c>
      <c r="B530" s="393" t="str">
        <f>Mostra.Data</f>
        <v/>
      </c>
      <c r="C530" s="394" t="str">
        <f t="shared" si="30"/>
        <v/>
      </c>
      <c r="D530" s="394" t="str">
        <f>Interesse</f>
        <v/>
      </c>
      <c r="E530" s="394" t="str">
        <f>Capitale</f>
        <v/>
      </c>
      <c r="F530" s="394" t="str">
        <f t="shared" si="31"/>
        <v/>
      </c>
      <c r="G530" s="394" t="str">
        <f t="shared" si="32"/>
        <v/>
      </c>
    </row>
    <row r="531" spans="1:7" x14ac:dyDescent="0.2">
      <c r="A531" s="392" t="str">
        <f>pagam.Num</f>
        <v/>
      </c>
      <c r="B531" s="393" t="str">
        <f>Mostra.Data</f>
        <v/>
      </c>
      <c r="C531" s="394" t="str">
        <f t="shared" si="30"/>
        <v/>
      </c>
      <c r="D531" s="394" t="str">
        <f>Interesse</f>
        <v/>
      </c>
      <c r="E531" s="394" t="str">
        <f>Capitale</f>
        <v/>
      </c>
      <c r="F531" s="394" t="str">
        <f t="shared" si="31"/>
        <v/>
      </c>
      <c r="G531" s="394" t="str">
        <f t="shared" si="32"/>
        <v/>
      </c>
    </row>
    <row r="532" spans="1:7" x14ac:dyDescent="0.2">
      <c r="A532" s="392" t="str">
        <f>pagam.Num</f>
        <v/>
      </c>
      <c r="B532" s="393" t="str">
        <f>Mostra.Data</f>
        <v/>
      </c>
      <c r="C532" s="394" t="str">
        <f t="shared" si="30"/>
        <v/>
      </c>
      <c r="D532" s="394" t="str">
        <f>Interesse</f>
        <v/>
      </c>
      <c r="E532" s="394" t="str">
        <f>Capitale</f>
        <v/>
      </c>
      <c r="F532" s="394" t="str">
        <f t="shared" si="31"/>
        <v/>
      </c>
      <c r="G532" s="394" t="str">
        <f t="shared" si="32"/>
        <v/>
      </c>
    </row>
    <row r="533" spans="1:7" x14ac:dyDescent="0.2">
      <c r="A533" s="392" t="str">
        <f>pagam.Num</f>
        <v/>
      </c>
      <c r="B533" s="393" t="str">
        <f>Mostra.Data</f>
        <v/>
      </c>
      <c r="C533" s="394" t="str">
        <f t="shared" si="30"/>
        <v/>
      </c>
      <c r="D533" s="394" t="str">
        <f>Interesse</f>
        <v/>
      </c>
      <c r="E533" s="394" t="str">
        <f>Capitale</f>
        <v/>
      </c>
      <c r="F533" s="394" t="str">
        <f t="shared" si="31"/>
        <v/>
      </c>
      <c r="G533" s="394" t="str">
        <f t="shared" si="32"/>
        <v/>
      </c>
    </row>
    <row r="534" spans="1:7" x14ac:dyDescent="0.2">
      <c r="A534" s="392" t="str">
        <f>pagam.Num</f>
        <v/>
      </c>
      <c r="B534" s="393" t="str">
        <f>Mostra.Data</f>
        <v/>
      </c>
      <c r="C534" s="394" t="str">
        <f t="shared" si="30"/>
        <v/>
      </c>
      <c r="D534" s="394" t="str">
        <f>Interesse</f>
        <v/>
      </c>
      <c r="E534" s="394" t="str">
        <f>Capitale</f>
        <v/>
      </c>
      <c r="F534" s="394" t="str">
        <f t="shared" si="31"/>
        <v/>
      </c>
      <c r="G534" s="394" t="str">
        <f t="shared" si="32"/>
        <v/>
      </c>
    </row>
    <row r="535" spans="1:7" x14ac:dyDescent="0.2">
      <c r="A535" s="392" t="str">
        <f>pagam.Num</f>
        <v/>
      </c>
      <c r="B535" s="393" t="str">
        <f>Mostra.Data</f>
        <v/>
      </c>
      <c r="C535" s="394" t="str">
        <f t="shared" si="30"/>
        <v/>
      </c>
      <c r="D535" s="394" t="str">
        <f>Interesse</f>
        <v/>
      </c>
      <c r="E535" s="394" t="str">
        <f>Capitale</f>
        <v/>
      </c>
      <c r="F535" s="394" t="str">
        <f t="shared" si="31"/>
        <v/>
      </c>
      <c r="G535" s="394" t="str">
        <f t="shared" si="32"/>
        <v/>
      </c>
    </row>
    <row r="536" spans="1:7" x14ac:dyDescent="0.2">
      <c r="A536" s="392" t="str">
        <f>pagam.Num</f>
        <v/>
      </c>
      <c r="B536" s="393" t="str">
        <f>Mostra.Data</f>
        <v/>
      </c>
      <c r="C536" s="394" t="str">
        <f t="shared" si="30"/>
        <v/>
      </c>
      <c r="D536" s="394" t="str">
        <f>Interesse</f>
        <v/>
      </c>
      <c r="E536" s="394" t="str">
        <f>Capitale</f>
        <v/>
      </c>
      <c r="F536" s="394" t="str">
        <f t="shared" si="31"/>
        <v/>
      </c>
      <c r="G536" s="394" t="str">
        <f t="shared" si="32"/>
        <v/>
      </c>
    </row>
    <row r="537" spans="1:7" x14ac:dyDescent="0.2">
      <c r="A537" s="392" t="str">
        <f>pagam.Num</f>
        <v/>
      </c>
      <c r="B537" s="393" t="str">
        <f>Mostra.Data</f>
        <v/>
      </c>
      <c r="C537" s="394" t="str">
        <f t="shared" si="30"/>
        <v/>
      </c>
      <c r="D537" s="394" t="str">
        <f>Interesse</f>
        <v/>
      </c>
      <c r="E537" s="394" t="str">
        <f>Capitale</f>
        <v/>
      </c>
      <c r="F537" s="394" t="str">
        <f t="shared" si="31"/>
        <v/>
      </c>
      <c r="G537" s="394" t="str">
        <f t="shared" si="32"/>
        <v/>
      </c>
    </row>
    <row r="538" spans="1:7" x14ac:dyDescent="0.2">
      <c r="A538" s="392" t="str">
        <f>pagam.Num</f>
        <v/>
      </c>
      <c r="B538" s="393" t="str">
        <f>Mostra.Data</f>
        <v/>
      </c>
      <c r="C538" s="394" t="str">
        <f t="shared" ref="C538:C570" si="33">Bil.Iniz</f>
        <v/>
      </c>
      <c r="D538" s="394" t="str">
        <f>Interesse</f>
        <v/>
      </c>
      <c r="E538" s="394" t="str">
        <f>Capitale</f>
        <v/>
      </c>
      <c r="F538" s="394" t="str">
        <f t="shared" ref="F538:F570" si="34">Bilancio.finale</f>
        <v/>
      </c>
      <c r="G538" s="394" t="str">
        <f t="shared" ref="G538:G570" si="35">Interesse.Comp</f>
        <v/>
      </c>
    </row>
    <row r="539" spans="1:7" x14ac:dyDescent="0.2">
      <c r="A539" s="392" t="str">
        <f>pagam.Num</f>
        <v/>
      </c>
      <c r="B539" s="393" t="str">
        <f>Mostra.Data</f>
        <v/>
      </c>
      <c r="C539" s="394" t="str">
        <f t="shared" si="33"/>
        <v/>
      </c>
      <c r="D539" s="394" t="str">
        <f>Interesse</f>
        <v/>
      </c>
      <c r="E539" s="394" t="str">
        <f>Capitale</f>
        <v/>
      </c>
      <c r="F539" s="394" t="str">
        <f t="shared" si="34"/>
        <v/>
      </c>
      <c r="G539" s="394" t="str">
        <f t="shared" si="35"/>
        <v/>
      </c>
    </row>
    <row r="540" spans="1:7" x14ac:dyDescent="0.2">
      <c r="A540" s="392" t="str">
        <f>pagam.Num</f>
        <v/>
      </c>
      <c r="B540" s="393" t="str">
        <f>Mostra.Data</f>
        <v/>
      </c>
      <c r="C540" s="394" t="str">
        <f t="shared" si="33"/>
        <v/>
      </c>
      <c r="D540" s="394" t="str">
        <f>Interesse</f>
        <v/>
      </c>
      <c r="E540" s="394" t="str">
        <f>Capitale</f>
        <v/>
      </c>
      <c r="F540" s="394" t="str">
        <f t="shared" si="34"/>
        <v/>
      </c>
      <c r="G540" s="394" t="str">
        <f t="shared" si="35"/>
        <v/>
      </c>
    </row>
    <row r="541" spans="1:7" x14ac:dyDescent="0.2">
      <c r="A541" s="392" t="str">
        <f>pagam.Num</f>
        <v/>
      </c>
      <c r="B541" s="393" t="str">
        <f>Mostra.Data</f>
        <v/>
      </c>
      <c r="C541" s="394" t="str">
        <f t="shared" si="33"/>
        <v/>
      </c>
      <c r="D541" s="394" t="str">
        <f>Interesse</f>
        <v/>
      </c>
      <c r="E541" s="394" t="str">
        <f>Capitale</f>
        <v/>
      </c>
      <c r="F541" s="394" t="str">
        <f t="shared" si="34"/>
        <v/>
      </c>
      <c r="G541" s="394" t="str">
        <f t="shared" si="35"/>
        <v/>
      </c>
    </row>
    <row r="542" spans="1:7" x14ac:dyDescent="0.2">
      <c r="A542" s="392" t="str">
        <f>pagam.Num</f>
        <v/>
      </c>
      <c r="B542" s="393" t="str">
        <f>Mostra.Data</f>
        <v/>
      </c>
      <c r="C542" s="394" t="str">
        <f t="shared" si="33"/>
        <v/>
      </c>
      <c r="D542" s="394" t="str">
        <f>Interesse</f>
        <v/>
      </c>
      <c r="E542" s="394" t="str">
        <f>Capitale</f>
        <v/>
      </c>
      <c r="F542" s="394" t="str">
        <f t="shared" si="34"/>
        <v/>
      </c>
      <c r="G542" s="394" t="str">
        <f t="shared" si="35"/>
        <v/>
      </c>
    </row>
    <row r="543" spans="1:7" x14ac:dyDescent="0.2">
      <c r="A543" s="392" t="str">
        <f>pagam.Num</f>
        <v/>
      </c>
      <c r="B543" s="393" t="str">
        <f>Mostra.Data</f>
        <v/>
      </c>
      <c r="C543" s="394" t="str">
        <f t="shared" si="33"/>
        <v/>
      </c>
      <c r="D543" s="394" t="str">
        <f>Interesse</f>
        <v/>
      </c>
      <c r="E543" s="394" t="str">
        <f>Capitale</f>
        <v/>
      </c>
      <c r="F543" s="394" t="str">
        <f t="shared" si="34"/>
        <v/>
      </c>
      <c r="G543" s="394" t="str">
        <f t="shared" si="35"/>
        <v/>
      </c>
    </row>
    <row r="544" spans="1:7" x14ac:dyDescent="0.2">
      <c r="A544" s="392" t="str">
        <f>pagam.Num</f>
        <v/>
      </c>
      <c r="B544" s="393" t="str">
        <f>Mostra.Data</f>
        <v/>
      </c>
      <c r="C544" s="394" t="str">
        <f t="shared" si="33"/>
        <v/>
      </c>
      <c r="D544" s="394" t="str">
        <f>Interesse</f>
        <v/>
      </c>
      <c r="E544" s="394" t="str">
        <f>Capitale</f>
        <v/>
      </c>
      <c r="F544" s="394" t="str">
        <f t="shared" si="34"/>
        <v/>
      </c>
      <c r="G544" s="394" t="str">
        <f t="shared" si="35"/>
        <v/>
      </c>
    </row>
    <row r="545" spans="1:7" x14ac:dyDescent="0.2">
      <c r="A545" s="392" t="str">
        <f>pagam.Num</f>
        <v/>
      </c>
      <c r="B545" s="393" t="str">
        <f>Mostra.Data</f>
        <v/>
      </c>
      <c r="C545" s="394" t="str">
        <f t="shared" si="33"/>
        <v/>
      </c>
      <c r="D545" s="394" t="str">
        <f>Interesse</f>
        <v/>
      </c>
      <c r="E545" s="394" t="str">
        <f>Capitale</f>
        <v/>
      </c>
      <c r="F545" s="394" t="str">
        <f t="shared" si="34"/>
        <v/>
      </c>
      <c r="G545" s="394" t="str">
        <f t="shared" si="35"/>
        <v/>
      </c>
    </row>
    <row r="546" spans="1:7" x14ac:dyDescent="0.2">
      <c r="A546" s="392" t="str">
        <f>pagam.Num</f>
        <v/>
      </c>
      <c r="B546" s="393" t="str">
        <f>Mostra.Data</f>
        <v/>
      </c>
      <c r="C546" s="394" t="str">
        <f t="shared" si="33"/>
        <v/>
      </c>
      <c r="D546" s="394" t="str">
        <f>Interesse</f>
        <v/>
      </c>
      <c r="E546" s="394" t="str">
        <f>Capitale</f>
        <v/>
      </c>
      <c r="F546" s="394" t="str">
        <f t="shared" si="34"/>
        <v/>
      </c>
      <c r="G546" s="394" t="str">
        <f t="shared" si="35"/>
        <v/>
      </c>
    </row>
    <row r="547" spans="1:7" x14ac:dyDescent="0.2">
      <c r="A547" s="392" t="str">
        <f>pagam.Num</f>
        <v/>
      </c>
      <c r="B547" s="393" t="str">
        <f>Mostra.Data</f>
        <v/>
      </c>
      <c r="C547" s="394" t="str">
        <f t="shared" si="33"/>
        <v/>
      </c>
      <c r="D547" s="394" t="str">
        <f>Interesse</f>
        <v/>
      </c>
      <c r="E547" s="394" t="str">
        <f>Capitale</f>
        <v/>
      </c>
      <c r="F547" s="394" t="str">
        <f t="shared" si="34"/>
        <v/>
      </c>
      <c r="G547" s="394" t="str">
        <f t="shared" si="35"/>
        <v/>
      </c>
    </row>
    <row r="548" spans="1:7" x14ac:dyDescent="0.2">
      <c r="A548" s="392" t="str">
        <f>pagam.Num</f>
        <v/>
      </c>
      <c r="B548" s="393" t="str">
        <f>Mostra.Data</f>
        <v/>
      </c>
      <c r="C548" s="394" t="str">
        <f t="shared" si="33"/>
        <v/>
      </c>
      <c r="D548" s="394" t="str">
        <f>Interesse</f>
        <v/>
      </c>
      <c r="E548" s="394" t="str">
        <f>Capitale</f>
        <v/>
      </c>
      <c r="F548" s="394" t="str">
        <f t="shared" si="34"/>
        <v/>
      </c>
      <c r="G548" s="394" t="str">
        <f t="shared" si="35"/>
        <v/>
      </c>
    </row>
    <row r="549" spans="1:7" x14ac:dyDescent="0.2">
      <c r="A549" s="392" t="str">
        <f>pagam.Num</f>
        <v/>
      </c>
      <c r="B549" s="393" t="str">
        <f>Mostra.Data</f>
        <v/>
      </c>
      <c r="C549" s="394" t="str">
        <f t="shared" si="33"/>
        <v/>
      </c>
      <c r="D549" s="394" t="str">
        <f>Interesse</f>
        <v/>
      </c>
      <c r="E549" s="394" t="str">
        <f>Capitale</f>
        <v/>
      </c>
      <c r="F549" s="394" t="str">
        <f t="shared" si="34"/>
        <v/>
      </c>
      <c r="G549" s="394" t="str">
        <f t="shared" si="35"/>
        <v/>
      </c>
    </row>
    <row r="550" spans="1:7" x14ac:dyDescent="0.2">
      <c r="A550" s="392" t="str">
        <f>pagam.Num</f>
        <v/>
      </c>
      <c r="B550" s="393" t="str">
        <f>Mostra.Data</f>
        <v/>
      </c>
      <c r="C550" s="394" t="str">
        <f t="shared" si="33"/>
        <v/>
      </c>
      <c r="D550" s="394" t="str">
        <f>Interesse</f>
        <v/>
      </c>
      <c r="E550" s="394" t="str">
        <f>Capitale</f>
        <v/>
      </c>
      <c r="F550" s="394" t="str">
        <f t="shared" si="34"/>
        <v/>
      </c>
      <c r="G550" s="394" t="str">
        <f t="shared" si="35"/>
        <v/>
      </c>
    </row>
    <row r="551" spans="1:7" x14ac:dyDescent="0.2">
      <c r="A551" s="392" t="str">
        <f>pagam.Num</f>
        <v/>
      </c>
      <c r="B551" s="393" t="str">
        <f>Mostra.Data</f>
        <v/>
      </c>
      <c r="C551" s="394" t="str">
        <f t="shared" si="33"/>
        <v/>
      </c>
      <c r="D551" s="394" t="str">
        <f>Interesse</f>
        <v/>
      </c>
      <c r="E551" s="394" t="str">
        <f>Capitale</f>
        <v/>
      </c>
      <c r="F551" s="394" t="str">
        <f t="shared" si="34"/>
        <v/>
      </c>
      <c r="G551" s="394" t="str">
        <f t="shared" si="35"/>
        <v/>
      </c>
    </row>
    <row r="552" spans="1:7" x14ac:dyDescent="0.2">
      <c r="A552" s="392" t="str">
        <f>pagam.Num</f>
        <v/>
      </c>
      <c r="B552" s="393" t="str">
        <f>Mostra.Data</f>
        <v/>
      </c>
      <c r="C552" s="394" t="str">
        <f t="shared" si="33"/>
        <v/>
      </c>
      <c r="D552" s="394" t="str">
        <f>Interesse</f>
        <v/>
      </c>
      <c r="E552" s="394" t="str">
        <f>Capitale</f>
        <v/>
      </c>
      <c r="F552" s="394" t="str">
        <f t="shared" si="34"/>
        <v/>
      </c>
      <c r="G552" s="394" t="str">
        <f t="shared" si="35"/>
        <v/>
      </c>
    </row>
    <row r="553" spans="1:7" x14ac:dyDescent="0.2">
      <c r="A553" s="392" t="str">
        <f>pagam.Num</f>
        <v/>
      </c>
      <c r="B553" s="393" t="str">
        <f>Mostra.Data</f>
        <v/>
      </c>
      <c r="C553" s="394" t="str">
        <f t="shared" si="33"/>
        <v/>
      </c>
      <c r="D553" s="394" t="str">
        <f>Interesse</f>
        <v/>
      </c>
      <c r="E553" s="394" t="str">
        <f>Capitale</f>
        <v/>
      </c>
      <c r="F553" s="394" t="str">
        <f t="shared" si="34"/>
        <v/>
      </c>
      <c r="G553" s="394" t="str">
        <f t="shared" si="35"/>
        <v/>
      </c>
    </row>
    <row r="554" spans="1:7" x14ac:dyDescent="0.2">
      <c r="A554" s="392" t="str">
        <f>pagam.Num</f>
        <v/>
      </c>
      <c r="B554" s="393" t="str">
        <f>Mostra.Data</f>
        <v/>
      </c>
      <c r="C554" s="394" t="str">
        <f t="shared" si="33"/>
        <v/>
      </c>
      <c r="D554" s="394" t="str">
        <f>Interesse</f>
        <v/>
      </c>
      <c r="E554" s="394" t="str">
        <f>Capitale</f>
        <v/>
      </c>
      <c r="F554" s="394" t="str">
        <f t="shared" si="34"/>
        <v/>
      </c>
      <c r="G554" s="394" t="str">
        <f t="shared" si="35"/>
        <v/>
      </c>
    </row>
    <row r="555" spans="1:7" x14ac:dyDescent="0.2">
      <c r="A555" s="392" t="str">
        <f>pagam.Num</f>
        <v/>
      </c>
      <c r="B555" s="393" t="str">
        <f>Mostra.Data</f>
        <v/>
      </c>
      <c r="C555" s="394" t="str">
        <f t="shared" si="33"/>
        <v/>
      </c>
      <c r="D555" s="394" t="str">
        <f>Interesse</f>
        <v/>
      </c>
      <c r="E555" s="394" t="str">
        <f>Capitale</f>
        <v/>
      </c>
      <c r="F555" s="394" t="str">
        <f t="shared" si="34"/>
        <v/>
      </c>
      <c r="G555" s="394" t="str">
        <f t="shared" si="35"/>
        <v/>
      </c>
    </row>
    <row r="556" spans="1:7" x14ac:dyDescent="0.2">
      <c r="A556" s="392" t="str">
        <f>pagam.Num</f>
        <v/>
      </c>
      <c r="B556" s="393" t="str">
        <f>Mostra.Data</f>
        <v/>
      </c>
      <c r="C556" s="394" t="str">
        <f t="shared" si="33"/>
        <v/>
      </c>
      <c r="D556" s="394" t="str">
        <f>Interesse</f>
        <v/>
      </c>
      <c r="E556" s="394" t="str">
        <f>Capitale</f>
        <v/>
      </c>
      <c r="F556" s="394" t="str">
        <f t="shared" si="34"/>
        <v/>
      </c>
      <c r="G556" s="394" t="str">
        <f t="shared" si="35"/>
        <v/>
      </c>
    </row>
    <row r="557" spans="1:7" x14ac:dyDescent="0.2">
      <c r="A557" s="392" t="str">
        <f>pagam.Num</f>
        <v/>
      </c>
      <c r="B557" s="393" t="str">
        <f>Mostra.Data</f>
        <v/>
      </c>
      <c r="C557" s="394" t="str">
        <f t="shared" si="33"/>
        <v/>
      </c>
      <c r="D557" s="394" t="str">
        <f>Interesse</f>
        <v/>
      </c>
      <c r="E557" s="394" t="str">
        <f>Capitale</f>
        <v/>
      </c>
      <c r="F557" s="394" t="str">
        <f t="shared" si="34"/>
        <v/>
      </c>
      <c r="G557" s="394" t="str">
        <f t="shared" si="35"/>
        <v/>
      </c>
    </row>
    <row r="558" spans="1:7" x14ac:dyDescent="0.2">
      <c r="A558" s="392" t="str">
        <f>pagam.Num</f>
        <v/>
      </c>
      <c r="B558" s="393" t="str">
        <f>Mostra.Data</f>
        <v/>
      </c>
      <c r="C558" s="394" t="str">
        <f t="shared" si="33"/>
        <v/>
      </c>
      <c r="D558" s="394" t="str">
        <f>Interesse</f>
        <v/>
      </c>
      <c r="E558" s="394" t="str">
        <f>Capitale</f>
        <v/>
      </c>
      <c r="F558" s="394" t="str">
        <f t="shared" si="34"/>
        <v/>
      </c>
      <c r="G558" s="394" t="str">
        <f t="shared" si="35"/>
        <v/>
      </c>
    </row>
    <row r="559" spans="1:7" x14ac:dyDescent="0.2">
      <c r="A559" s="392" t="str">
        <f>pagam.Num</f>
        <v/>
      </c>
      <c r="B559" s="393" t="str">
        <f>Mostra.Data</f>
        <v/>
      </c>
      <c r="C559" s="394" t="str">
        <f t="shared" si="33"/>
        <v/>
      </c>
      <c r="D559" s="394" t="str">
        <f>Interesse</f>
        <v/>
      </c>
      <c r="E559" s="394" t="str">
        <f>Capitale</f>
        <v/>
      </c>
      <c r="F559" s="394" t="str">
        <f t="shared" si="34"/>
        <v/>
      </c>
      <c r="G559" s="394" t="str">
        <f t="shared" si="35"/>
        <v/>
      </c>
    </row>
    <row r="560" spans="1:7" x14ac:dyDescent="0.2">
      <c r="A560" s="392" t="str">
        <f>pagam.Num</f>
        <v/>
      </c>
      <c r="B560" s="393" t="str">
        <f>Mostra.Data</f>
        <v/>
      </c>
      <c r="C560" s="394" t="str">
        <f t="shared" si="33"/>
        <v/>
      </c>
      <c r="D560" s="394" t="str">
        <f>Interesse</f>
        <v/>
      </c>
      <c r="E560" s="394" t="str">
        <f>Capitale</f>
        <v/>
      </c>
      <c r="F560" s="394" t="str">
        <f t="shared" si="34"/>
        <v/>
      </c>
      <c r="G560" s="394" t="str">
        <f t="shared" si="35"/>
        <v/>
      </c>
    </row>
    <row r="561" spans="1:7" x14ac:dyDescent="0.2">
      <c r="A561" s="392" t="str">
        <f>pagam.Num</f>
        <v/>
      </c>
      <c r="B561" s="393" t="str">
        <f>Mostra.Data</f>
        <v/>
      </c>
      <c r="C561" s="394" t="str">
        <f t="shared" si="33"/>
        <v/>
      </c>
      <c r="D561" s="394" t="str">
        <f>Interesse</f>
        <v/>
      </c>
      <c r="E561" s="394" t="str">
        <f>Capitale</f>
        <v/>
      </c>
      <c r="F561" s="394" t="str">
        <f t="shared" si="34"/>
        <v/>
      </c>
      <c r="G561" s="394" t="str">
        <f t="shared" si="35"/>
        <v/>
      </c>
    </row>
    <row r="562" spans="1:7" x14ac:dyDescent="0.2">
      <c r="A562" s="392" t="str">
        <f>pagam.Num</f>
        <v/>
      </c>
      <c r="B562" s="393" t="str">
        <f>Mostra.Data</f>
        <v/>
      </c>
      <c r="C562" s="394" t="str">
        <f t="shared" si="33"/>
        <v/>
      </c>
      <c r="D562" s="394" t="str">
        <f>Interesse</f>
        <v/>
      </c>
      <c r="E562" s="394" t="str">
        <f>Capitale</f>
        <v/>
      </c>
      <c r="F562" s="394" t="str">
        <f t="shared" si="34"/>
        <v/>
      </c>
      <c r="G562" s="394" t="str">
        <f t="shared" si="35"/>
        <v/>
      </c>
    </row>
    <row r="563" spans="1:7" x14ac:dyDescent="0.2">
      <c r="A563" s="392" t="str">
        <f>pagam.Num</f>
        <v/>
      </c>
      <c r="B563" s="393" t="str">
        <f>Mostra.Data</f>
        <v/>
      </c>
      <c r="C563" s="394" t="str">
        <f t="shared" si="33"/>
        <v/>
      </c>
      <c r="D563" s="394" t="str">
        <f>Interesse</f>
        <v/>
      </c>
      <c r="E563" s="394" t="str">
        <f>Capitale</f>
        <v/>
      </c>
      <c r="F563" s="394" t="str">
        <f t="shared" si="34"/>
        <v/>
      </c>
      <c r="G563" s="394" t="str">
        <f t="shared" si="35"/>
        <v/>
      </c>
    </row>
    <row r="564" spans="1:7" x14ac:dyDescent="0.2">
      <c r="A564" s="392" t="str">
        <f>pagam.Num</f>
        <v/>
      </c>
      <c r="B564" s="393" t="str">
        <f>Mostra.Data</f>
        <v/>
      </c>
      <c r="C564" s="394" t="str">
        <f t="shared" si="33"/>
        <v/>
      </c>
      <c r="D564" s="394" t="str">
        <f>Interesse</f>
        <v/>
      </c>
      <c r="E564" s="394" t="str">
        <f>Capitale</f>
        <v/>
      </c>
      <c r="F564" s="394" t="str">
        <f t="shared" si="34"/>
        <v/>
      </c>
      <c r="G564" s="394" t="str">
        <f t="shared" si="35"/>
        <v/>
      </c>
    </row>
    <row r="565" spans="1:7" x14ac:dyDescent="0.2">
      <c r="A565" s="392" t="str">
        <f>pagam.Num</f>
        <v/>
      </c>
      <c r="B565" s="393" t="str">
        <f>Mostra.Data</f>
        <v/>
      </c>
      <c r="C565" s="394" t="str">
        <f t="shared" si="33"/>
        <v/>
      </c>
      <c r="D565" s="394" t="str">
        <f>Interesse</f>
        <v/>
      </c>
      <c r="E565" s="394" t="str">
        <f>Capitale</f>
        <v/>
      </c>
      <c r="F565" s="394" t="str">
        <f t="shared" si="34"/>
        <v/>
      </c>
      <c r="G565" s="394" t="str">
        <f t="shared" si="35"/>
        <v/>
      </c>
    </row>
    <row r="566" spans="1:7" x14ac:dyDescent="0.2">
      <c r="A566" s="392" t="str">
        <f>pagam.Num</f>
        <v/>
      </c>
      <c r="B566" s="393" t="str">
        <f>Mostra.Data</f>
        <v/>
      </c>
      <c r="C566" s="394" t="str">
        <f t="shared" si="33"/>
        <v/>
      </c>
      <c r="D566" s="394" t="str">
        <f>Interesse</f>
        <v/>
      </c>
      <c r="E566" s="394" t="str">
        <f>Capitale</f>
        <v/>
      </c>
      <c r="F566" s="394" t="str">
        <f t="shared" si="34"/>
        <v/>
      </c>
      <c r="G566" s="394" t="str">
        <f t="shared" si="35"/>
        <v/>
      </c>
    </row>
    <row r="567" spans="1:7" x14ac:dyDescent="0.2">
      <c r="A567" s="392" t="str">
        <f>pagam.Num</f>
        <v/>
      </c>
      <c r="B567" s="393" t="str">
        <f>Mostra.Data</f>
        <v/>
      </c>
      <c r="C567" s="394" t="str">
        <f t="shared" si="33"/>
        <v/>
      </c>
      <c r="D567" s="394" t="str">
        <f>Interesse</f>
        <v/>
      </c>
      <c r="E567" s="394" t="str">
        <f>Capitale</f>
        <v/>
      </c>
      <c r="F567" s="394" t="str">
        <f t="shared" si="34"/>
        <v/>
      </c>
      <c r="G567" s="394" t="str">
        <f t="shared" si="35"/>
        <v/>
      </c>
    </row>
    <row r="568" spans="1:7" x14ac:dyDescent="0.2">
      <c r="A568" s="392" t="str">
        <f>pagam.Num</f>
        <v/>
      </c>
      <c r="B568" s="393" t="str">
        <f>Mostra.Data</f>
        <v/>
      </c>
      <c r="C568" s="394" t="str">
        <f t="shared" si="33"/>
        <v/>
      </c>
      <c r="D568" s="394" t="str">
        <f>Interesse</f>
        <v/>
      </c>
      <c r="E568" s="394" t="str">
        <f>Capitale</f>
        <v/>
      </c>
      <c r="F568" s="394" t="str">
        <f t="shared" si="34"/>
        <v/>
      </c>
      <c r="G568" s="394" t="str">
        <f t="shared" si="35"/>
        <v/>
      </c>
    </row>
    <row r="569" spans="1:7" x14ac:dyDescent="0.2">
      <c r="A569" s="392" t="str">
        <f>pagam.Num</f>
        <v/>
      </c>
      <c r="B569" s="393" t="str">
        <f>Mostra.Data</f>
        <v/>
      </c>
      <c r="C569" s="394" t="str">
        <f t="shared" si="33"/>
        <v/>
      </c>
      <c r="D569" s="394" t="str">
        <f>Interesse</f>
        <v/>
      </c>
      <c r="E569" s="394" t="str">
        <f>Capitale</f>
        <v/>
      </c>
      <c r="F569" s="394" t="str">
        <f t="shared" si="34"/>
        <v/>
      </c>
      <c r="G569" s="394" t="str">
        <f t="shared" si="35"/>
        <v/>
      </c>
    </row>
    <row r="570" spans="1:7" x14ac:dyDescent="0.2">
      <c r="A570" s="392" t="str">
        <f>pagam.Num</f>
        <v/>
      </c>
      <c r="B570" s="393" t="str">
        <f>Mostra.Data</f>
        <v/>
      </c>
      <c r="C570" s="394" t="str">
        <f t="shared" si="33"/>
        <v/>
      </c>
      <c r="D570" s="394" t="str">
        <f>Interesse</f>
        <v/>
      </c>
      <c r="E570" s="394" t="str">
        <f>Capitale</f>
        <v/>
      </c>
      <c r="F570" s="394" t="str">
        <f t="shared" si="34"/>
        <v/>
      </c>
      <c r="G570" s="394" t="str">
        <f t="shared" si="35"/>
        <v/>
      </c>
    </row>
  </sheetData>
  <mergeCells count="13">
    <mergeCell ref="H21:H22"/>
    <mergeCell ref="D19:E19"/>
    <mergeCell ref="A1:B1"/>
    <mergeCell ref="A21:A22"/>
    <mergeCell ref="B21:B22"/>
    <mergeCell ref="C21:C22"/>
    <mergeCell ref="D21:D22"/>
    <mergeCell ref="E21:E22"/>
    <mergeCell ref="F21:F22"/>
    <mergeCell ref="G21:G22"/>
    <mergeCell ref="A3:G3"/>
    <mergeCell ref="A7:B7"/>
    <mergeCell ref="C7:D7"/>
  </mergeCells>
  <hyperlinks>
    <hyperlink ref="A1:B1" location="'INDICE BP'!A1" display="TORNA ALL' INDICE" xr:uid="{00000000-0004-0000-1200-000000000000}"/>
  </hyperlinks>
  <pageMargins left="0.78740157480314965" right="0.78740157480314965" top="0.70866141732283472" bottom="0.74803149606299213" header="0.51181102362204722" footer="0.51181102362204722"/>
  <pageSetup paperSize="9" scale="80" orientation="portrait" horizontalDpi="4294967292" verticalDpi="4294967292" r:id="rId1"/>
  <headerFooter alignWithMargins="0">
    <oddFooter>&amp;C&amp;11Pagina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P23"/>
  <sheetViews>
    <sheetView zoomScale="160" zoomScaleNormal="90" workbookViewId="0">
      <selection sqref="A1:C2"/>
    </sheetView>
  </sheetViews>
  <sheetFormatPr baseColWidth="10" defaultColWidth="9.1640625" defaultRowHeight="15" x14ac:dyDescent="0.2"/>
  <cols>
    <col min="1" max="2" width="9.1640625" style="10"/>
    <col min="3" max="3" width="19" style="10" customWidth="1"/>
    <col min="4" max="5" width="9.1640625" style="10"/>
    <col min="6" max="6" width="14.83203125" style="10" customWidth="1"/>
    <col min="7" max="8" width="9.1640625" style="10"/>
    <col min="9" max="9" width="20.83203125" style="10" customWidth="1"/>
    <col min="10" max="16384" width="9.1640625" style="10"/>
  </cols>
  <sheetData>
    <row r="1" spans="1:16" x14ac:dyDescent="0.2">
      <c r="A1" s="550"/>
      <c r="B1" s="550"/>
      <c r="C1" s="550"/>
      <c r="D1" s="550"/>
      <c r="E1" s="550"/>
      <c r="F1" s="550"/>
      <c r="G1" s="550"/>
      <c r="H1" s="550"/>
      <c r="I1" s="550"/>
    </row>
    <row r="2" spans="1:16" ht="16" thickBot="1" x14ac:dyDescent="0.25">
      <c r="A2" s="551"/>
      <c r="B2" s="551"/>
      <c r="C2" s="551"/>
      <c r="D2" s="551"/>
      <c r="E2" s="551"/>
      <c r="F2" s="551"/>
      <c r="G2" s="551"/>
      <c r="H2" s="551"/>
      <c r="I2" s="551"/>
    </row>
    <row r="3" spans="1:16" ht="20" thickBot="1" x14ac:dyDescent="0.3">
      <c r="A3" s="561" t="s">
        <v>1</v>
      </c>
      <c r="B3" s="562"/>
      <c r="C3" s="563"/>
      <c r="D3" s="579" t="s">
        <v>2</v>
      </c>
      <c r="E3" s="580"/>
      <c r="F3" s="581"/>
      <c r="G3" s="573" t="s">
        <v>3</v>
      </c>
      <c r="H3" s="574"/>
      <c r="I3" s="575"/>
      <c r="K3" s="28"/>
      <c r="L3" s="28"/>
      <c r="M3" s="28"/>
      <c r="N3" s="28"/>
      <c r="O3" s="28"/>
      <c r="P3" s="28"/>
    </row>
    <row r="4" spans="1:16" ht="19" x14ac:dyDescent="0.25">
      <c r="A4" s="564" t="s">
        <v>4</v>
      </c>
      <c r="B4" s="565"/>
      <c r="C4" s="566"/>
      <c r="D4" s="565" t="s">
        <v>5</v>
      </c>
      <c r="E4" s="565"/>
      <c r="F4" s="565"/>
      <c r="G4" s="564"/>
      <c r="H4" s="565"/>
      <c r="I4" s="566"/>
      <c r="K4" s="28"/>
      <c r="L4" s="28"/>
      <c r="M4" s="28"/>
      <c r="N4" s="28"/>
      <c r="O4" s="28"/>
      <c r="P4" s="28"/>
    </row>
    <row r="5" spans="1:16" ht="19" x14ac:dyDescent="0.25">
      <c r="A5" s="555" t="s">
        <v>6</v>
      </c>
      <c r="B5" s="556"/>
      <c r="C5" s="557"/>
      <c r="D5" s="559"/>
      <c r="E5" s="559"/>
      <c r="F5" s="559"/>
      <c r="G5" s="555" t="s">
        <v>352</v>
      </c>
      <c r="H5" s="556"/>
      <c r="I5" s="557"/>
      <c r="K5" s="28"/>
      <c r="L5" s="28"/>
      <c r="M5" s="28"/>
      <c r="N5" s="28"/>
      <c r="O5" s="28"/>
      <c r="P5" s="28"/>
    </row>
    <row r="6" spans="1:16" ht="19" x14ac:dyDescent="0.25">
      <c r="A6" s="567" t="s">
        <v>7</v>
      </c>
      <c r="B6" s="568"/>
      <c r="C6" s="569"/>
      <c r="D6" s="556" t="s">
        <v>8</v>
      </c>
      <c r="E6" s="556"/>
      <c r="F6" s="556"/>
      <c r="G6" s="555"/>
      <c r="H6" s="556"/>
      <c r="I6" s="557"/>
      <c r="K6" s="28"/>
      <c r="L6" s="28"/>
      <c r="M6" s="28"/>
      <c r="N6" s="28"/>
      <c r="O6" s="28"/>
      <c r="P6" s="28"/>
    </row>
    <row r="7" spans="1:16" ht="19" x14ac:dyDescent="0.25">
      <c r="A7" s="556"/>
      <c r="B7" s="556"/>
      <c r="C7" s="557"/>
      <c r="D7" s="556" t="s">
        <v>9</v>
      </c>
      <c r="E7" s="556"/>
      <c r="F7" s="556"/>
      <c r="G7" s="555" t="s">
        <v>10</v>
      </c>
      <c r="H7" s="556"/>
      <c r="I7" s="557"/>
      <c r="K7" s="28"/>
      <c r="L7" s="28"/>
      <c r="M7" s="28"/>
      <c r="N7" s="28"/>
      <c r="O7" s="28"/>
      <c r="P7" s="28"/>
    </row>
    <row r="8" spans="1:16" ht="19" x14ac:dyDescent="0.25">
      <c r="A8" s="555" t="s">
        <v>11</v>
      </c>
      <c r="B8" s="556"/>
      <c r="C8" s="557"/>
      <c r="D8" s="559"/>
      <c r="E8" s="559"/>
      <c r="F8" s="559"/>
      <c r="G8" s="555" t="s">
        <v>349</v>
      </c>
      <c r="H8" s="556"/>
      <c r="I8" s="557"/>
      <c r="K8" s="28"/>
      <c r="L8" s="28"/>
      <c r="M8" s="28"/>
      <c r="N8" s="28"/>
      <c r="O8" s="28"/>
      <c r="P8" s="28"/>
    </row>
    <row r="9" spans="1:16" ht="19" x14ac:dyDescent="0.25">
      <c r="A9" s="555" t="s">
        <v>485</v>
      </c>
      <c r="B9" s="556"/>
      <c r="C9" s="557"/>
      <c r="D9" s="556" t="s">
        <v>13</v>
      </c>
      <c r="E9" s="556"/>
      <c r="F9" s="556"/>
      <c r="G9" s="555"/>
      <c r="H9" s="556"/>
      <c r="I9" s="557"/>
      <c r="K9" s="28"/>
      <c r="L9" s="28"/>
      <c r="M9" s="28"/>
      <c r="N9" s="28"/>
      <c r="O9" s="28"/>
      <c r="P9" s="28"/>
    </row>
    <row r="10" spans="1:16" ht="19" x14ac:dyDescent="0.25">
      <c r="A10" s="555" t="s">
        <v>350</v>
      </c>
      <c r="B10" s="556"/>
      <c r="C10" s="557"/>
      <c r="D10" s="555" t="s">
        <v>484</v>
      </c>
      <c r="E10" s="556"/>
      <c r="F10" s="557"/>
      <c r="G10" s="526"/>
      <c r="H10" s="527"/>
      <c r="I10" s="528"/>
      <c r="K10" s="28"/>
      <c r="L10" s="28"/>
      <c r="M10" s="28"/>
      <c r="N10" s="28"/>
      <c r="O10" s="28"/>
      <c r="P10" s="28"/>
    </row>
    <row r="11" spans="1:16" ht="19" x14ac:dyDescent="0.25">
      <c r="A11" s="555" t="s">
        <v>14</v>
      </c>
      <c r="B11" s="556"/>
      <c r="C11" s="557"/>
      <c r="D11" s="558"/>
      <c r="E11" s="559"/>
      <c r="F11" s="560"/>
      <c r="G11" s="555"/>
      <c r="H11" s="556"/>
      <c r="I11" s="557"/>
      <c r="K11" s="28"/>
      <c r="L11" s="28"/>
      <c r="M11" s="28"/>
      <c r="N11" s="28"/>
      <c r="O11" s="28"/>
      <c r="P11" s="28"/>
    </row>
    <row r="12" spans="1:16" ht="15" customHeight="1" x14ac:dyDescent="0.25">
      <c r="A12" s="555" t="s">
        <v>15</v>
      </c>
      <c r="B12" s="556"/>
      <c r="C12" s="557"/>
      <c r="D12" s="555" t="s">
        <v>16</v>
      </c>
      <c r="E12" s="556"/>
      <c r="F12" s="557"/>
      <c r="G12" s="555" t="s">
        <v>17</v>
      </c>
      <c r="H12" s="556"/>
      <c r="I12" s="557"/>
      <c r="K12" s="28"/>
      <c r="L12" s="28"/>
      <c r="M12" s="28"/>
      <c r="N12" s="28"/>
      <c r="O12" s="28"/>
      <c r="P12" s="28"/>
    </row>
    <row r="13" spans="1:16" ht="19" x14ac:dyDescent="0.25">
      <c r="A13" s="526"/>
      <c r="B13" s="527"/>
      <c r="C13" s="528"/>
      <c r="D13" s="558"/>
      <c r="E13" s="559"/>
      <c r="F13" s="560"/>
      <c r="G13" s="555"/>
      <c r="H13" s="556"/>
      <c r="I13" s="557"/>
      <c r="K13" s="28"/>
      <c r="L13" s="28"/>
      <c r="M13" s="28"/>
      <c r="N13" s="28"/>
      <c r="O13" s="28"/>
      <c r="P13" s="28"/>
    </row>
    <row r="14" spans="1:16" ht="19" x14ac:dyDescent="0.25">
      <c r="A14" s="555" t="s">
        <v>18</v>
      </c>
      <c r="B14" s="556"/>
      <c r="C14" s="557"/>
      <c r="D14" s="558"/>
      <c r="E14" s="559"/>
      <c r="F14" s="560"/>
      <c r="G14" s="555" t="s">
        <v>19</v>
      </c>
      <c r="H14" s="556"/>
      <c r="I14" s="557"/>
      <c r="K14" s="28"/>
      <c r="L14" s="28"/>
      <c r="M14" s="28"/>
      <c r="N14" s="28"/>
      <c r="O14" s="28"/>
      <c r="P14" s="28"/>
    </row>
    <row r="15" spans="1:16" ht="20" thickBot="1" x14ac:dyDescent="0.3">
      <c r="A15" s="552" t="s">
        <v>20</v>
      </c>
      <c r="B15" s="553"/>
      <c r="C15" s="554"/>
      <c r="D15" s="576"/>
      <c r="E15" s="577"/>
      <c r="F15" s="578"/>
      <c r="G15" s="570" t="s">
        <v>486</v>
      </c>
      <c r="H15" s="571"/>
      <c r="I15" s="572"/>
      <c r="K15" s="28"/>
      <c r="L15" s="28"/>
      <c r="M15" s="28"/>
      <c r="N15" s="28"/>
      <c r="O15" s="28"/>
      <c r="P15" s="28"/>
    </row>
    <row r="16" spans="1:16" x14ac:dyDescent="0.2">
      <c r="G16" s="550"/>
      <c r="H16" s="550"/>
      <c r="I16" s="550"/>
      <c r="K16" s="28"/>
      <c r="L16" s="28"/>
      <c r="M16" s="28"/>
      <c r="N16" s="28"/>
      <c r="O16" s="28"/>
      <c r="P16" s="28"/>
    </row>
    <row r="17" spans="11:16" x14ac:dyDescent="0.2">
      <c r="K17" s="28"/>
      <c r="L17" s="28"/>
      <c r="M17" s="28"/>
      <c r="N17" s="28"/>
      <c r="O17" s="28"/>
      <c r="P17" s="28"/>
    </row>
    <row r="18" spans="11:16" x14ac:dyDescent="0.2">
      <c r="K18" s="28"/>
      <c r="L18" s="28"/>
      <c r="M18" s="28"/>
      <c r="N18" s="28"/>
      <c r="O18" s="28"/>
      <c r="P18" s="28"/>
    </row>
    <row r="19" spans="11:16" x14ac:dyDescent="0.2">
      <c r="K19" s="28"/>
      <c r="L19" s="28"/>
      <c r="M19" s="28"/>
      <c r="N19" s="28"/>
      <c r="O19" s="28"/>
      <c r="P19" s="28"/>
    </row>
    <row r="20" spans="11:16" x14ac:dyDescent="0.2">
      <c r="K20" s="28"/>
      <c r="L20" s="28"/>
      <c r="M20" s="28"/>
      <c r="N20" s="28"/>
      <c r="O20" s="28"/>
      <c r="P20" s="28"/>
    </row>
    <row r="21" spans="11:16" x14ac:dyDescent="0.2">
      <c r="K21" s="28"/>
      <c r="L21" s="28"/>
      <c r="M21" s="28"/>
      <c r="N21" s="28"/>
      <c r="O21" s="28"/>
      <c r="P21" s="28"/>
    </row>
    <row r="22" spans="11:16" x14ac:dyDescent="0.2">
      <c r="K22" s="28"/>
      <c r="L22" s="28"/>
      <c r="M22" s="28"/>
      <c r="N22" s="28"/>
      <c r="O22" s="28"/>
      <c r="P22" s="28"/>
    </row>
    <row r="23" spans="11:16" x14ac:dyDescent="0.2">
      <c r="K23" s="28"/>
      <c r="L23" s="28"/>
      <c r="M23" s="28"/>
      <c r="N23" s="28"/>
      <c r="O23" s="28"/>
      <c r="P23" s="28"/>
    </row>
  </sheetData>
  <mergeCells count="41">
    <mergeCell ref="D1:F2"/>
    <mergeCell ref="G1:I2"/>
    <mergeCell ref="G16:I16"/>
    <mergeCell ref="G15:I15"/>
    <mergeCell ref="G3:I3"/>
    <mergeCell ref="D14:F14"/>
    <mergeCell ref="D15:F15"/>
    <mergeCell ref="G4:I4"/>
    <mergeCell ref="D3:F3"/>
    <mergeCell ref="D8:F8"/>
    <mergeCell ref="D7:F7"/>
    <mergeCell ref="D9:F9"/>
    <mergeCell ref="D4:F4"/>
    <mergeCell ref="G8:I8"/>
    <mergeCell ref="G7:I7"/>
    <mergeCell ref="G12:I12"/>
    <mergeCell ref="G14:I14"/>
    <mergeCell ref="G11:I11"/>
    <mergeCell ref="A3:C3"/>
    <mergeCell ref="A4:C4"/>
    <mergeCell ref="A5:C5"/>
    <mergeCell ref="A8:C8"/>
    <mergeCell ref="A6:C6"/>
    <mergeCell ref="A7:C7"/>
    <mergeCell ref="D10:F10"/>
    <mergeCell ref="A1:C2"/>
    <mergeCell ref="A15:C15"/>
    <mergeCell ref="A14:C14"/>
    <mergeCell ref="G5:I5"/>
    <mergeCell ref="G13:I13"/>
    <mergeCell ref="D6:F6"/>
    <mergeCell ref="A11:C11"/>
    <mergeCell ref="A12:C12"/>
    <mergeCell ref="A9:C9"/>
    <mergeCell ref="D11:F11"/>
    <mergeCell ref="D12:F12"/>
    <mergeCell ref="D13:F13"/>
    <mergeCell ref="G6:I6"/>
    <mergeCell ref="D5:F5"/>
    <mergeCell ref="G9:I9"/>
    <mergeCell ref="A10:C10"/>
  </mergeCells>
  <hyperlinks>
    <hyperlink ref="A5:C5" location="'2. IMMOBILIZZAZIONI'!A1" display="Immobilizzazioni" xr:uid="{00000000-0004-0000-0100-000001000000}"/>
    <hyperlink ref="D4:F4" location="'11. ELABORATO AMMORTAMENTI'!A1" display="Elaborato Ammortamenti" xr:uid="{00000000-0004-0000-0100-000002000000}"/>
    <hyperlink ref="G12:I12" location="'20. BEP'!A1" display="BEP" xr:uid="{00000000-0004-0000-0100-000003000000}"/>
    <hyperlink ref="A14:C14" location="'9. COSTO PERSONALE'!A1" display="Personale" xr:uid="{00000000-0004-0000-0100-000004000000}"/>
    <hyperlink ref="A8:C8" location="'4. APPROVVIGIONAMENTI'!A1" display="Approvvigionamenti" xr:uid="{00000000-0004-0000-0100-000005000000}"/>
    <hyperlink ref="A12:C12" location="'8. POLITICHE DI DISTRIBUZIONE'!A1" display="Politiche di distribuzione" xr:uid="{00000000-0004-0000-0100-000006000000}"/>
    <hyperlink ref="D6:F6" location="'12. ELABORATO PERSONALE'!A1" display="Elaborato Personale" xr:uid="{00000000-0004-0000-0100-000007000000}"/>
    <hyperlink ref="G5:I5" location="'17. FULL COST E PREZZO'!A1" display="Full Cost e prezzo" xr:uid="{00000000-0004-0000-0100-000008000000}"/>
    <hyperlink ref="D7:F7" location="'13. ELABORATO MAGAZZINO'!A1" display="Elaborato magazzino" xr:uid="{00000000-0004-0000-0100-000009000000}"/>
    <hyperlink ref="A11:C11" location="'7. POLITICHE COMUNICAZIONE'!A1" display="Politiche di comunicazione" xr:uid="{00000000-0004-0000-0100-00000A000000}"/>
    <hyperlink ref="G7:I7" location="'18. CE ANNUALE'!A1" display="Conto economico annuale" xr:uid="{00000000-0004-0000-0100-00000B000000}"/>
    <hyperlink ref="G8:I8" location="'19. SP ANNUALE + INDICI'!A1" display="Stato patrimoniale annuale + Indici" xr:uid="{00000000-0004-0000-0100-00000C000000}"/>
    <hyperlink ref="D9:F9" location="'14. DEDUCIBILITA'' INT. PASSIVI'!A1" display="Deducibilità interessi passivi" xr:uid="{00000000-0004-0000-0100-00000D000000}"/>
    <hyperlink ref="A15:C15" location="'10. FABBISOGNO FINANZIARIO'!A1" display="Fabbisogno Finanziario" xr:uid="{00000000-0004-0000-0100-00000E000000}"/>
    <hyperlink ref="D12:F12" location="'16. FINANZIAMENTO BANCA'!A1" display="Finanziamento Banca" xr:uid="{00000000-0004-0000-0100-00000F000000}"/>
    <hyperlink ref="G14:I14" location="'21. STRUTTURA FINANZIARIA'!A1" display="Struttura finanziaria" xr:uid="{00000000-0004-0000-0100-000010000000}"/>
    <hyperlink ref="A6:C6" location="'3. VENDITE'!A1" display="Vendite" xr:uid="{00000000-0004-0000-0100-000011000000}"/>
    <hyperlink ref="A9:C9" location="'5. COSTI FISSI DI PRODUZIONE'!A1" display="Costi di produzione" xr:uid="{00000000-0004-0000-0100-000012000000}"/>
    <hyperlink ref="G15:I15" location="'22. CF ANNUALE e WACC'!A1" display="CF ANNUALE E WACC" xr:uid="{00000000-0004-0000-0100-000013000000}"/>
    <hyperlink ref="A10:C10" location="'6. COSTI FISSI GEN&amp;AMM'!A1" display="Costi generali e amministrativi" xr:uid="{00000000-0004-0000-0100-000014000000}"/>
    <hyperlink ref="A4:C4" location="'1. PARAMETRI INIZIALI'!A1" display="Parametri iniziali" xr:uid="{00000000-0004-0000-0100-000000000000}"/>
    <hyperlink ref="D10:F10" location="'15. DETERMINAZIONE IRAP'!A1" display="Determinazione IRAP" xr:uid="{077FAC0A-9BC6-4B3B-BE97-9F92813901BA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G32"/>
  <sheetViews>
    <sheetView topLeftCell="A15" zoomScaleNormal="55" workbookViewId="0">
      <selection activeCell="B28" sqref="B28"/>
    </sheetView>
  </sheetViews>
  <sheetFormatPr baseColWidth="10" defaultColWidth="9.1640625" defaultRowHeight="24" x14ac:dyDescent="0.3"/>
  <cols>
    <col min="1" max="1" width="92.1640625" style="26" bestFit="1" customWidth="1"/>
    <col min="2" max="4" width="22.6640625" style="26" bestFit="1" customWidth="1"/>
    <col min="5" max="5" width="20" style="26" customWidth="1"/>
    <col min="6" max="6" width="23.6640625" style="26" customWidth="1"/>
    <col min="7" max="7" width="14" style="26" customWidth="1"/>
    <col min="8" max="16384" width="9.1640625" style="26"/>
  </cols>
  <sheetData>
    <row r="1" spans="1:7" s="77" customFormat="1" x14ac:dyDescent="0.3">
      <c r="A1" s="621" t="s">
        <v>388</v>
      </c>
      <c r="B1" s="621"/>
      <c r="C1" s="621"/>
      <c r="D1" s="66"/>
    </row>
    <row r="2" spans="1:7" ht="25" thickBot="1" x14ac:dyDescent="0.35"/>
    <row r="3" spans="1:7" ht="25" thickBot="1" x14ac:dyDescent="0.35">
      <c r="A3" s="790" t="s">
        <v>357</v>
      </c>
      <c r="B3" s="790"/>
      <c r="C3" s="790"/>
      <c r="D3" s="790"/>
      <c r="E3" s="791" t="s">
        <v>467</v>
      </c>
      <c r="F3" s="792"/>
      <c r="G3" s="793"/>
    </row>
    <row r="4" spans="1:7" ht="25" thickBot="1" x14ac:dyDescent="0.35">
      <c r="A4" s="257"/>
      <c r="B4" s="258" t="str">
        <f>'13. ELABORATO MAGAZZINO'!B20</f>
        <v>ANNO 1</v>
      </c>
      <c r="C4" s="258" t="str">
        <f>'13. ELABORATO MAGAZZINO'!C20</f>
        <v>ANNO 2</v>
      </c>
      <c r="D4" s="258" t="str">
        <f>'13. ELABORATO MAGAZZINO'!D20</f>
        <v>ANNO 3</v>
      </c>
      <c r="E4" s="258" t="str">
        <f>B4</f>
        <v>ANNO 1</v>
      </c>
      <c r="F4" s="258" t="str">
        <f t="shared" ref="F4:G4" si="0">C4</f>
        <v>ANNO 2</v>
      </c>
      <c r="G4" s="258" t="str">
        <f t="shared" si="0"/>
        <v>ANNO 3</v>
      </c>
    </row>
    <row r="5" spans="1:7" x14ac:dyDescent="0.3">
      <c r="A5" s="197" t="s">
        <v>196</v>
      </c>
      <c r="B5" s="428">
        <f>'4. APPROVVIGIONAMENTI'!V15</f>
        <v>0</v>
      </c>
      <c r="C5" s="428">
        <f>'4. APPROVVIGIONAMENTI'!W15</f>
        <v>0</v>
      </c>
      <c r="D5" s="428">
        <f>'4. APPROVVIGIONAMENTI'!X15</f>
        <v>0</v>
      </c>
      <c r="E5" s="446">
        <f>IFERROR(B5/$B$25,0)</f>
        <v>0</v>
      </c>
      <c r="F5" s="428">
        <f>IFERROR(C5/$C$25,0)</f>
        <v>0</v>
      </c>
      <c r="G5" s="428">
        <f>IFERROR(D5/$D$25,0)</f>
        <v>0</v>
      </c>
    </row>
    <row r="6" spans="1:7" x14ac:dyDescent="0.3">
      <c r="A6" s="198" t="s">
        <v>390</v>
      </c>
      <c r="B6" s="429">
        <f>'12. ELABORATO PERSONALE'!B6</f>
        <v>0</v>
      </c>
      <c r="C6" s="429">
        <f>'12. ELABORATO PERSONALE'!C6</f>
        <v>0</v>
      </c>
      <c r="D6" s="429">
        <f>'12. ELABORATO PERSONALE'!D6</f>
        <v>0</v>
      </c>
      <c r="E6" s="447">
        <f>IFERROR(B6/$B$25,0)</f>
        <v>0</v>
      </c>
      <c r="F6" s="278">
        <f t="shared" ref="F6:F23" si="1">IFERROR(C6/$C$25,0)</f>
        <v>0</v>
      </c>
      <c r="G6" s="278">
        <f t="shared" ref="G6:G23" si="2">IFERROR(D6/$D$25,0)</f>
        <v>0</v>
      </c>
    </row>
    <row r="7" spans="1:7" x14ac:dyDescent="0.3">
      <c r="A7" s="334" t="s">
        <v>197</v>
      </c>
      <c r="B7" s="430">
        <f>SUM(B5:B6)</f>
        <v>0</v>
      </c>
      <c r="C7" s="430">
        <f t="shared" ref="C7:D7" si="3">SUM(C5:C6)</f>
        <v>0</v>
      </c>
      <c r="D7" s="430">
        <f t="shared" si="3"/>
        <v>0</v>
      </c>
      <c r="E7" s="448">
        <f t="shared" ref="E7:E23" si="4">IFERROR(B7/$B$25,0)</f>
        <v>0</v>
      </c>
      <c r="F7" s="435">
        <f t="shared" si="1"/>
        <v>0</v>
      </c>
      <c r="G7" s="435">
        <f t="shared" si="2"/>
        <v>0</v>
      </c>
    </row>
    <row r="8" spans="1:7" x14ac:dyDescent="0.3">
      <c r="A8" s="198" t="s">
        <v>198</v>
      </c>
      <c r="B8" s="429">
        <f>('11. ELABORATO AMMORTAMENTI'!D30*0.33333333333333)</f>
        <v>0</v>
      </c>
      <c r="C8" s="429">
        <f>('11. ELABORATO AMMORTAMENTI'!E30*0.33333333333333)</f>
        <v>0</v>
      </c>
      <c r="D8" s="429">
        <f>('11. ELABORATO AMMORTAMENTI'!F30*0.33333333333333)</f>
        <v>0</v>
      </c>
      <c r="E8" s="447">
        <f t="shared" si="4"/>
        <v>0</v>
      </c>
      <c r="F8" s="278">
        <f t="shared" si="1"/>
        <v>0</v>
      </c>
      <c r="G8" s="278">
        <f t="shared" si="2"/>
        <v>0</v>
      </c>
    </row>
    <row r="9" spans="1:7" x14ac:dyDescent="0.3">
      <c r="A9" s="198" t="s">
        <v>345</v>
      </c>
      <c r="B9" s="429">
        <f>'5. COSTI FISSI DI PRODUZIONE'!D26</f>
        <v>0</v>
      </c>
      <c r="C9" s="429">
        <f>'5. COSTI FISSI DI PRODUZIONE'!E26</f>
        <v>0</v>
      </c>
      <c r="D9" s="429">
        <f>'5. COSTI FISSI DI PRODUZIONE'!F26</f>
        <v>0</v>
      </c>
      <c r="E9" s="447">
        <f t="shared" si="4"/>
        <v>0</v>
      </c>
      <c r="F9" s="278">
        <f t="shared" si="1"/>
        <v>0</v>
      </c>
      <c r="G9" s="278">
        <f t="shared" si="2"/>
        <v>0</v>
      </c>
    </row>
    <row r="10" spans="1:7" x14ac:dyDescent="0.3">
      <c r="A10" s="263" t="s">
        <v>199</v>
      </c>
      <c r="B10" s="430">
        <f>SUM(B7:B9)</f>
        <v>0</v>
      </c>
      <c r="C10" s="430">
        <f t="shared" ref="C10" si="5">SUM(C7:C9)</f>
        <v>0</v>
      </c>
      <c r="D10" s="430">
        <f>SUM(D7:D9)</f>
        <v>0</v>
      </c>
      <c r="E10" s="448">
        <f t="shared" si="4"/>
        <v>0</v>
      </c>
      <c r="F10" s="435">
        <f t="shared" si="1"/>
        <v>0</v>
      </c>
      <c r="G10" s="435">
        <f t="shared" si="2"/>
        <v>0</v>
      </c>
    </row>
    <row r="11" spans="1:7" x14ac:dyDescent="0.3">
      <c r="A11" s="262" t="s">
        <v>200</v>
      </c>
      <c r="B11" s="429">
        <f>'7. POLITICHE COMUNICAZIONE'!D12</f>
        <v>0</v>
      </c>
      <c r="C11" s="429">
        <f>'7. POLITICHE COMUNICAZIONE'!E12</f>
        <v>0</v>
      </c>
      <c r="D11" s="429">
        <f>'7. POLITICHE COMUNICAZIONE'!F12</f>
        <v>0</v>
      </c>
      <c r="E11" s="447">
        <f t="shared" si="4"/>
        <v>0</v>
      </c>
      <c r="F11" s="278">
        <f t="shared" si="1"/>
        <v>0</v>
      </c>
      <c r="G11" s="278">
        <f t="shared" si="2"/>
        <v>0</v>
      </c>
    </row>
    <row r="12" spans="1:7" x14ac:dyDescent="0.3">
      <c r="A12" s="262" t="s">
        <v>201</v>
      </c>
      <c r="B12" s="429">
        <f>'8. POLITICHE DI DISTRIBUZIONE'!D22</f>
        <v>0</v>
      </c>
      <c r="C12" s="429">
        <f>'8. POLITICHE DI DISTRIBUZIONE'!E22</f>
        <v>0</v>
      </c>
      <c r="D12" s="429">
        <f>'8. POLITICHE DI DISTRIBUZIONE'!F22</f>
        <v>0</v>
      </c>
      <c r="E12" s="447">
        <f t="shared" si="4"/>
        <v>0</v>
      </c>
      <c r="F12" s="278">
        <f t="shared" si="1"/>
        <v>0</v>
      </c>
      <c r="G12" s="278">
        <f t="shared" si="2"/>
        <v>0</v>
      </c>
    </row>
    <row r="13" spans="1:7" x14ac:dyDescent="0.3">
      <c r="A13" s="262" t="s">
        <v>355</v>
      </c>
      <c r="B13" s="429">
        <f>'3. VENDITE'!D31</f>
        <v>0</v>
      </c>
      <c r="C13" s="429">
        <f>'3. VENDITE'!E31</f>
        <v>0</v>
      </c>
      <c r="D13" s="429">
        <f>'3. VENDITE'!F31</f>
        <v>0</v>
      </c>
      <c r="E13" s="447">
        <f t="shared" si="4"/>
        <v>0</v>
      </c>
      <c r="F13" s="278">
        <f t="shared" si="1"/>
        <v>0</v>
      </c>
      <c r="G13" s="278">
        <f t="shared" si="2"/>
        <v>0</v>
      </c>
    </row>
    <row r="14" spans="1:7" x14ac:dyDescent="0.3">
      <c r="A14" s="262" t="s">
        <v>354</v>
      </c>
      <c r="B14" s="429">
        <f>'3. VENDITE'!D32</f>
        <v>0</v>
      </c>
      <c r="C14" s="429">
        <f>'3. VENDITE'!E32</f>
        <v>0</v>
      </c>
      <c r="D14" s="429">
        <f>'3. VENDITE'!F32</f>
        <v>0</v>
      </c>
      <c r="E14" s="447">
        <f t="shared" si="4"/>
        <v>0</v>
      </c>
      <c r="F14" s="278">
        <f t="shared" si="1"/>
        <v>0</v>
      </c>
      <c r="G14" s="278">
        <f t="shared" si="2"/>
        <v>0</v>
      </c>
    </row>
    <row r="15" spans="1:7" x14ac:dyDescent="0.3">
      <c r="A15" s="262" t="s">
        <v>391</v>
      </c>
      <c r="B15" s="429">
        <f>('12. ELABORATO PERSONALE'!B11)/2</f>
        <v>0</v>
      </c>
      <c r="C15" s="429">
        <f>('12. ELABORATO PERSONALE'!C11)/2</f>
        <v>0</v>
      </c>
      <c r="D15" s="429">
        <f>('12. ELABORATO PERSONALE'!D11)/2</f>
        <v>0</v>
      </c>
      <c r="E15" s="447">
        <f t="shared" si="4"/>
        <v>0</v>
      </c>
      <c r="F15" s="278">
        <f t="shared" si="1"/>
        <v>0</v>
      </c>
      <c r="G15" s="278">
        <f t="shared" si="2"/>
        <v>0</v>
      </c>
    </row>
    <row r="16" spans="1:7" x14ac:dyDescent="0.3">
      <c r="A16" s="262" t="s">
        <v>202</v>
      </c>
      <c r="B16" s="429">
        <f>B8</f>
        <v>0</v>
      </c>
      <c r="C16" s="429">
        <f>C8</f>
        <v>0</v>
      </c>
      <c r="D16" s="429">
        <f>D8</f>
        <v>0</v>
      </c>
      <c r="E16" s="447">
        <f t="shared" si="4"/>
        <v>0</v>
      </c>
      <c r="F16" s="278">
        <f t="shared" si="1"/>
        <v>0</v>
      </c>
      <c r="G16" s="278">
        <f t="shared" si="2"/>
        <v>0</v>
      </c>
    </row>
    <row r="17" spans="1:7" x14ac:dyDescent="0.3">
      <c r="A17" s="263" t="s">
        <v>203</v>
      </c>
      <c r="B17" s="430">
        <f>SUM(B10:B16)</f>
        <v>0</v>
      </c>
      <c r="C17" s="430">
        <f>SUM(C10:C16)</f>
        <v>0</v>
      </c>
      <c r="D17" s="430">
        <f>SUM(D10:D16)</f>
        <v>0</v>
      </c>
      <c r="E17" s="448">
        <f t="shared" si="4"/>
        <v>0</v>
      </c>
      <c r="F17" s="435">
        <f t="shared" si="1"/>
        <v>0</v>
      </c>
      <c r="G17" s="435">
        <f t="shared" si="2"/>
        <v>0</v>
      </c>
    </row>
    <row r="18" spans="1:7" x14ac:dyDescent="0.3">
      <c r="A18" s="198" t="s">
        <v>346</v>
      </c>
      <c r="B18" s="429">
        <f>'6. COSTI FISSI GEN&amp;AMM'!D25</f>
        <v>0</v>
      </c>
      <c r="C18" s="429">
        <f>'6. COSTI FISSI GEN&amp;AMM'!E25</f>
        <v>0</v>
      </c>
      <c r="D18" s="429">
        <f>'6. COSTI FISSI GEN&amp;AMM'!F25</f>
        <v>0</v>
      </c>
      <c r="E18" s="447">
        <f t="shared" si="4"/>
        <v>0</v>
      </c>
      <c r="F18" s="278">
        <f t="shared" si="1"/>
        <v>0</v>
      </c>
      <c r="G18" s="278">
        <f t="shared" si="2"/>
        <v>0</v>
      </c>
    </row>
    <row r="19" spans="1:7" x14ac:dyDescent="0.3">
      <c r="A19" s="250" t="s">
        <v>204</v>
      </c>
      <c r="B19" s="429">
        <f>'18. CE ANNUALE'!B31</f>
        <v>0</v>
      </c>
      <c r="C19" s="429">
        <f>'18. CE ANNUALE'!C31</f>
        <v>0</v>
      </c>
      <c r="D19" s="429">
        <f>'18. CE ANNUALE'!D31</f>
        <v>0</v>
      </c>
      <c r="E19" s="447">
        <f t="shared" si="4"/>
        <v>0</v>
      </c>
      <c r="F19" s="278">
        <f t="shared" si="1"/>
        <v>0</v>
      </c>
      <c r="G19" s="278">
        <f t="shared" si="2"/>
        <v>0</v>
      </c>
    </row>
    <row r="20" spans="1:7" x14ac:dyDescent="0.3">
      <c r="A20" s="250" t="s">
        <v>205</v>
      </c>
      <c r="B20" s="429">
        <f>'12. ELABORATO PERSONALE'!B9+'12. ELABORATO PERSONALE'!B16</f>
        <v>0</v>
      </c>
      <c r="C20" s="429">
        <f>'12. ELABORATO PERSONALE'!C9+'12. ELABORATO PERSONALE'!C16</f>
        <v>0</v>
      </c>
      <c r="D20" s="429">
        <f>'12. ELABORATO PERSONALE'!D9+'12. ELABORATO PERSONALE'!D16</f>
        <v>0</v>
      </c>
      <c r="E20" s="447">
        <f t="shared" si="4"/>
        <v>0</v>
      </c>
      <c r="F20" s="278">
        <f t="shared" si="1"/>
        <v>0</v>
      </c>
      <c r="G20" s="278">
        <f t="shared" si="2"/>
        <v>0</v>
      </c>
    </row>
    <row r="21" spans="1:7" x14ac:dyDescent="0.3">
      <c r="A21" s="250" t="s">
        <v>206</v>
      </c>
      <c r="B21" s="429">
        <f>'12. ELABORATO PERSONALE'!B8</f>
        <v>0</v>
      </c>
      <c r="C21" s="429">
        <f>'12. ELABORATO PERSONALE'!C8</f>
        <v>0</v>
      </c>
      <c r="D21" s="429">
        <f>'12. ELABORATO PERSONALE'!D8</f>
        <v>0</v>
      </c>
      <c r="E21" s="447">
        <f t="shared" si="4"/>
        <v>0</v>
      </c>
      <c r="F21" s="278">
        <f t="shared" si="1"/>
        <v>0</v>
      </c>
      <c r="G21" s="278">
        <f t="shared" si="2"/>
        <v>0</v>
      </c>
    </row>
    <row r="22" spans="1:7" x14ac:dyDescent="0.3">
      <c r="A22" s="250" t="s">
        <v>207</v>
      </c>
      <c r="B22" s="429">
        <f>'12. ELABORATO PERSONALE'!B7+'12. ELABORATO PERSONALE'!B14+('12. ELABORATO PERSONALE'!B11)/2</f>
        <v>0</v>
      </c>
      <c r="C22" s="429">
        <f>'12. ELABORATO PERSONALE'!C7+'12. ELABORATO PERSONALE'!C14+('12. ELABORATO PERSONALE'!C11)/2</f>
        <v>0</v>
      </c>
      <c r="D22" s="429">
        <f>'12. ELABORATO PERSONALE'!D7+'12. ELABORATO PERSONALE'!D14+('12. ELABORATO PERSONALE'!D11)/2</f>
        <v>0</v>
      </c>
      <c r="E22" s="447">
        <f t="shared" si="4"/>
        <v>0</v>
      </c>
      <c r="F22" s="278">
        <f t="shared" si="1"/>
        <v>0</v>
      </c>
      <c r="G22" s="278">
        <f t="shared" si="2"/>
        <v>0</v>
      </c>
    </row>
    <row r="23" spans="1:7" ht="25" thickBot="1" x14ac:dyDescent="0.35">
      <c r="A23" s="250" t="s">
        <v>208</v>
      </c>
      <c r="B23" s="429">
        <f>B8</f>
        <v>0</v>
      </c>
      <c r="C23" s="429">
        <f>C8</f>
        <v>0</v>
      </c>
      <c r="D23" s="429">
        <f>D8</f>
        <v>0</v>
      </c>
      <c r="E23" s="449">
        <f t="shared" si="4"/>
        <v>0</v>
      </c>
      <c r="F23" s="433">
        <f t="shared" si="1"/>
        <v>0</v>
      </c>
      <c r="G23" s="433">
        <f t="shared" si="2"/>
        <v>0</v>
      </c>
    </row>
    <row r="24" spans="1:7" x14ac:dyDescent="0.3">
      <c r="A24" s="334" t="s">
        <v>209</v>
      </c>
      <c r="B24" s="431">
        <f>SUM(B17:B23)</f>
        <v>0</v>
      </c>
      <c r="C24" s="431">
        <f t="shared" ref="C24:D24" si="6">SUM(C17:C23)</f>
        <v>0</v>
      </c>
      <c r="D24" s="431">
        <f t="shared" si="6"/>
        <v>0</v>
      </c>
    </row>
    <row r="25" spans="1:7" x14ac:dyDescent="0.3">
      <c r="A25" s="198" t="s">
        <v>210</v>
      </c>
      <c r="B25" s="432">
        <f>'3. VENDITE'!K8</f>
        <v>0</v>
      </c>
      <c r="C25" s="432">
        <f>'3. VENDITE'!L8</f>
        <v>0</v>
      </c>
      <c r="D25" s="432">
        <f>'3. VENDITE'!M8</f>
        <v>0</v>
      </c>
    </row>
    <row r="26" spans="1:7" ht="25" thickBot="1" x14ac:dyDescent="0.35">
      <c r="A26" s="198" t="s">
        <v>392</v>
      </c>
      <c r="B26" s="432">
        <f>B25*'1. PARAMETRI INIZIALI'!I14</f>
        <v>0</v>
      </c>
      <c r="C26" s="432">
        <f>C25*'1. PARAMETRI INIZIALI'!J14</f>
        <v>0</v>
      </c>
      <c r="D26" s="450">
        <f>D25*'1. PARAMETRI INIZIALI'!K14</f>
        <v>0</v>
      </c>
    </row>
    <row r="27" spans="1:7" ht="25" thickBot="1" x14ac:dyDescent="0.35">
      <c r="A27" s="249" t="s">
        <v>356</v>
      </c>
      <c r="B27" s="434">
        <f>IF(B25&gt;0,IFERROR(B24/(B25+B26),0),B24)</f>
        <v>0</v>
      </c>
      <c r="C27" s="434">
        <f t="shared" ref="C27:D27" si="7">IFERROR(C24/(C25+C26),0)</f>
        <v>0</v>
      </c>
      <c r="D27" s="434">
        <f t="shared" si="7"/>
        <v>0</v>
      </c>
    </row>
    <row r="28" spans="1:7" ht="25" thickBot="1" x14ac:dyDescent="0.35">
      <c r="A28" s="335" t="s">
        <v>211</v>
      </c>
      <c r="B28" s="336">
        <v>0</v>
      </c>
      <c r="C28" s="336">
        <v>0</v>
      </c>
      <c r="D28" s="336">
        <v>0</v>
      </c>
    </row>
    <row r="29" spans="1:7" x14ac:dyDescent="0.3">
      <c r="A29" s="284" t="s">
        <v>212</v>
      </c>
      <c r="B29" s="451">
        <f>B27*(1+B28)</f>
        <v>0</v>
      </c>
      <c r="C29" s="451">
        <f t="shared" ref="C29:D29" si="8">C27*(1+C28)</f>
        <v>0</v>
      </c>
      <c r="D29" s="451">
        <f t="shared" si="8"/>
        <v>0</v>
      </c>
    </row>
    <row r="30" spans="1:7" x14ac:dyDescent="0.3">
      <c r="A30" s="337" t="s">
        <v>420</v>
      </c>
      <c r="B30" s="452">
        <v>0</v>
      </c>
      <c r="C30" s="452">
        <v>0</v>
      </c>
      <c r="D30" s="452">
        <v>0</v>
      </c>
    </row>
    <row r="31" spans="1:7" x14ac:dyDescent="0.3">
      <c r="A31" s="337" t="s">
        <v>421</v>
      </c>
      <c r="B31" s="452">
        <v>0</v>
      </c>
      <c r="C31" s="452">
        <v>0</v>
      </c>
      <c r="D31" s="452">
        <v>0</v>
      </c>
    </row>
    <row r="32" spans="1:7" x14ac:dyDescent="0.3">
      <c r="A32" s="337" t="s">
        <v>422</v>
      </c>
      <c r="B32" s="452">
        <v>0</v>
      </c>
      <c r="C32" s="452">
        <v>0</v>
      </c>
      <c r="D32" s="452">
        <v>0</v>
      </c>
    </row>
  </sheetData>
  <mergeCells count="3">
    <mergeCell ref="A1:C1"/>
    <mergeCell ref="A3:D3"/>
    <mergeCell ref="E3:G3"/>
  </mergeCells>
  <hyperlinks>
    <hyperlink ref="A1:C1" location="'INDICE BP'!A1" display="TORNA ALL'INDICE" xr:uid="{00000000-0004-0000-1300-000000000000}"/>
  </hyperlinks>
  <pageMargins left="0.7" right="0.7" top="0.75" bottom="0.75" header="0.3" footer="0.3"/>
  <pageSetup paperSize="9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17">
    <tabColor rgb="FF00B050"/>
  </sheetPr>
  <dimension ref="A1:F35"/>
  <sheetViews>
    <sheetView topLeftCell="A6" zoomScaleNormal="55" workbookViewId="0">
      <selection activeCell="D21" sqref="D21"/>
    </sheetView>
  </sheetViews>
  <sheetFormatPr baseColWidth="10" defaultColWidth="9.1640625" defaultRowHeight="24" x14ac:dyDescent="0.3"/>
  <cols>
    <col min="1" max="1" width="85.1640625" style="26" bestFit="1" customWidth="1"/>
    <col min="2" max="4" width="21.1640625" style="26" bestFit="1" customWidth="1"/>
    <col min="5" max="5" width="9.1640625" style="26"/>
    <col min="6" max="6" width="15.33203125" style="26" bestFit="1" customWidth="1"/>
    <col min="7" max="16384" width="9.1640625" style="26"/>
  </cols>
  <sheetData>
    <row r="1" spans="1:6" s="329" customFormat="1" x14ac:dyDescent="0.2">
      <c r="A1" s="582" t="s">
        <v>388</v>
      </c>
      <c r="B1" s="582"/>
      <c r="C1" s="582"/>
      <c r="D1" s="195"/>
    </row>
    <row r="4" spans="1:6" ht="25" thickBot="1" x14ac:dyDescent="0.35">
      <c r="A4" s="660" t="s">
        <v>213</v>
      </c>
      <c r="B4" s="660"/>
      <c r="C4" s="660"/>
      <c r="D4" s="660"/>
    </row>
    <row r="5" spans="1:6" ht="25" thickBot="1" x14ac:dyDescent="0.35">
      <c r="A5" s="257" t="s">
        <v>43</v>
      </c>
      <c r="B5" s="258" t="str">
        <f>'17. FULL COST E PREZZO'!B4</f>
        <v>ANNO 1</v>
      </c>
      <c r="C5" s="258" t="str">
        <f>'17. FULL COST E PREZZO'!C4</f>
        <v>ANNO 2</v>
      </c>
      <c r="D5" s="258" t="str">
        <f>'17. FULL COST E PREZZO'!D4</f>
        <v>ANNO 3</v>
      </c>
    </row>
    <row r="6" spans="1:6" x14ac:dyDescent="0.3">
      <c r="A6" s="331" t="s">
        <v>214</v>
      </c>
      <c r="B6" s="332"/>
      <c r="C6" s="332"/>
      <c r="D6" s="332"/>
    </row>
    <row r="7" spans="1:6" x14ac:dyDescent="0.3">
      <c r="A7" s="262" t="s">
        <v>215</v>
      </c>
      <c r="B7" s="308">
        <f>'3. VENDITE'!D26</f>
        <v>0</v>
      </c>
      <c r="C7" s="308">
        <f>'3. VENDITE'!E26</f>
        <v>0</v>
      </c>
      <c r="D7" s="308">
        <f>'3. VENDITE'!F26</f>
        <v>0</v>
      </c>
    </row>
    <row r="8" spans="1:6" x14ac:dyDescent="0.3">
      <c r="A8" s="262" t="s">
        <v>216</v>
      </c>
      <c r="B8" s="308">
        <f>'13. ELABORATO MAGAZZINO'!B25</f>
        <v>0</v>
      </c>
      <c r="C8" s="308">
        <f>'13. ELABORATO MAGAZZINO'!C25-'13. ELABORATO MAGAZZINO'!B25</f>
        <v>0</v>
      </c>
      <c r="D8" s="308">
        <f>'13. ELABORATO MAGAZZINO'!D25-'13. ELABORATO MAGAZZINO'!C25</f>
        <v>0</v>
      </c>
    </row>
    <row r="9" spans="1:6" x14ac:dyDescent="0.3">
      <c r="A9" s="301" t="s">
        <v>217</v>
      </c>
      <c r="B9" s="319">
        <f>SUM(B7:B8)</f>
        <v>0</v>
      </c>
      <c r="C9" s="319">
        <f>SUM(C7:C8)</f>
        <v>0</v>
      </c>
      <c r="D9" s="319">
        <f>SUM(D7:D8)</f>
        <v>0</v>
      </c>
    </row>
    <row r="10" spans="1:6" x14ac:dyDescent="0.3">
      <c r="A10" s="262"/>
      <c r="B10" s="308"/>
      <c r="C10" s="308"/>
      <c r="D10" s="308"/>
    </row>
    <row r="11" spans="1:6" x14ac:dyDescent="0.3">
      <c r="A11" s="301" t="s">
        <v>218</v>
      </c>
      <c r="B11" s="319"/>
      <c r="C11" s="319"/>
      <c r="D11" s="319"/>
    </row>
    <row r="12" spans="1:6" x14ac:dyDescent="0.3">
      <c r="A12" s="262" t="s">
        <v>219</v>
      </c>
      <c r="B12" s="308">
        <f>'4. APPROVVIGIONAMENTI'!H67-'13. ELABORATO MAGAZZINO'!B22</f>
        <v>0</v>
      </c>
      <c r="C12" s="308">
        <f>'4. APPROVVIGIONAMENTI'!I67-'13. ELABORATO MAGAZZINO'!C22</f>
        <v>0</v>
      </c>
      <c r="D12" s="308">
        <f>'4. APPROVVIGIONAMENTI'!J67-'13. ELABORATO MAGAZZINO'!D22</f>
        <v>0</v>
      </c>
      <c r="F12" s="478"/>
    </row>
    <row r="13" spans="1:6" x14ac:dyDescent="0.3">
      <c r="A13" s="262" t="s">
        <v>220</v>
      </c>
      <c r="B13" s="308">
        <f>'13. ELABORATO MAGAZZINO'!B22</f>
        <v>0</v>
      </c>
      <c r="C13" s="480">
        <f>'13. ELABORATO MAGAZZINO'!C22</f>
        <v>0</v>
      </c>
      <c r="D13" s="480">
        <f>'13. ELABORATO MAGAZZINO'!D22</f>
        <v>0</v>
      </c>
    </row>
    <row r="14" spans="1:6" x14ac:dyDescent="0.3">
      <c r="A14" s="262" t="s">
        <v>478</v>
      </c>
      <c r="B14" s="308">
        <f>'5. COSTI FISSI DI PRODUZIONE'!D29</f>
        <v>0</v>
      </c>
      <c r="C14" s="308">
        <f>'5. COSTI FISSI DI PRODUZIONE'!E29</f>
        <v>0</v>
      </c>
      <c r="D14" s="308">
        <f>'5. COSTI FISSI DI PRODUZIONE'!F29</f>
        <v>0</v>
      </c>
    </row>
    <row r="15" spans="1:6" x14ac:dyDescent="0.3">
      <c r="A15" s="262" t="s">
        <v>221</v>
      </c>
      <c r="B15" s="308">
        <f>'4. APPROVVIGIONAMENTI'!H70</f>
        <v>0</v>
      </c>
      <c r="C15" s="308">
        <f>'4. APPROVVIGIONAMENTI'!I70</f>
        <v>0</v>
      </c>
      <c r="D15" s="308">
        <f>'4. APPROVVIGIONAMENTI'!J70</f>
        <v>0</v>
      </c>
    </row>
    <row r="16" spans="1:6" x14ac:dyDescent="0.3">
      <c r="A16" s="330" t="s">
        <v>344</v>
      </c>
      <c r="B16" s="308">
        <f>'5. COSTI FISSI DI PRODUZIONE'!D26+'6. COSTI FISSI GEN&amp;AMM'!D25</f>
        <v>0</v>
      </c>
      <c r="C16" s="308">
        <f>'5. COSTI FISSI DI PRODUZIONE'!E26+'6. COSTI FISSI GEN&amp;AMM'!E25</f>
        <v>0</v>
      </c>
      <c r="D16" s="308">
        <f>'5. COSTI FISSI DI PRODUZIONE'!F26+'6. COSTI FISSI GEN&amp;AMM'!F25</f>
        <v>0</v>
      </c>
    </row>
    <row r="17" spans="1:4" x14ac:dyDescent="0.3">
      <c r="A17" s="330" t="s">
        <v>222</v>
      </c>
      <c r="B17" s="308">
        <f>'3. VENDITE'!D31</f>
        <v>0</v>
      </c>
      <c r="C17" s="308">
        <f>'3. VENDITE'!E31</f>
        <v>0</v>
      </c>
      <c r="D17" s="308">
        <f>'3. VENDITE'!F31</f>
        <v>0</v>
      </c>
    </row>
    <row r="18" spans="1:4" x14ac:dyDescent="0.3">
      <c r="A18" s="330" t="s">
        <v>223</v>
      </c>
      <c r="B18" s="308">
        <f>'3. VENDITE'!D32</f>
        <v>0</v>
      </c>
      <c r="C18" s="308">
        <f>'3. VENDITE'!E32</f>
        <v>0</v>
      </c>
      <c r="D18" s="308">
        <f>'3. VENDITE'!F32</f>
        <v>0</v>
      </c>
    </row>
    <row r="19" spans="1:4" x14ac:dyDescent="0.3">
      <c r="A19" s="330" t="s">
        <v>224</v>
      </c>
      <c r="B19" s="308">
        <f>'7. POLITICHE COMUNICAZIONE'!D12</f>
        <v>0</v>
      </c>
      <c r="C19" s="308">
        <f>'7. POLITICHE COMUNICAZIONE'!E12</f>
        <v>0</v>
      </c>
      <c r="D19" s="308">
        <f>'7. POLITICHE COMUNICAZIONE'!F12</f>
        <v>0</v>
      </c>
    </row>
    <row r="20" spans="1:4" x14ac:dyDescent="0.3">
      <c r="A20" s="330" t="s">
        <v>225</v>
      </c>
      <c r="B20" s="308">
        <f>'8. POLITICHE DI DISTRIBUZIONE'!D22</f>
        <v>0</v>
      </c>
      <c r="C20" s="308">
        <f>'8. POLITICHE DI DISTRIBUZIONE'!E22</f>
        <v>0</v>
      </c>
      <c r="D20" s="308">
        <f>'8. POLITICHE DI DISTRIBUZIONE'!F22</f>
        <v>0</v>
      </c>
    </row>
    <row r="21" spans="1:4" x14ac:dyDescent="0.3">
      <c r="A21" s="262" t="s">
        <v>226</v>
      </c>
      <c r="B21" s="474">
        <f>'12. ELABORATO PERSONALE'!B12</f>
        <v>0</v>
      </c>
      <c r="C21" s="474">
        <f>'12. ELABORATO PERSONALE'!C12</f>
        <v>0</v>
      </c>
      <c r="D21" s="474">
        <f>'12. ELABORATO PERSONALE'!D12</f>
        <v>0</v>
      </c>
    </row>
    <row r="22" spans="1:4" x14ac:dyDescent="0.3">
      <c r="A22" s="262" t="s">
        <v>227</v>
      </c>
      <c r="B22" s="308">
        <f>'12. ELABORATO PERSONALE'!B19</f>
        <v>0</v>
      </c>
      <c r="C22" s="308">
        <f>'12. ELABORATO PERSONALE'!C19</f>
        <v>0</v>
      </c>
      <c r="D22" s="308">
        <f>'12. ELABORATO PERSONALE'!D19</f>
        <v>0</v>
      </c>
    </row>
    <row r="23" spans="1:4" x14ac:dyDescent="0.3">
      <c r="A23" s="262" t="s">
        <v>228</v>
      </c>
      <c r="B23" s="308">
        <f>'12. ELABORATO PERSONALE'!B21</f>
        <v>0</v>
      </c>
      <c r="C23" s="308">
        <f>'12. ELABORATO PERSONALE'!C21</f>
        <v>0</v>
      </c>
      <c r="D23" s="308">
        <f>'12. ELABORATO PERSONALE'!D21</f>
        <v>0</v>
      </c>
    </row>
    <row r="24" spans="1:4" x14ac:dyDescent="0.3">
      <c r="A24" s="262" t="s">
        <v>166</v>
      </c>
      <c r="B24" s="308"/>
      <c r="C24" s="429"/>
      <c r="D24" s="308"/>
    </row>
    <row r="25" spans="1:4" x14ac:dyDescent="0.3">
      <c r="A25" s="301" t="s">
        <v>229</v>
      </c>
      <c r="B25" s="319">
        <f>B9-SUM(B12:B24)</f>
        <v>0</v>
      </c>
      <c r="C25" s="319">
        <f>C9-SUM(C12:C24)</f>
        <v>0</v>
      </c>
      <c r="D25" s="319">
        <f>D9-SUM(D12:D24)</f>
        <v>0</v>
      </c>
    </row>
    <row r="26" spans="1:4" x14ac:dyDescent="0.3">
      <c r="A26" s="262" t="s">
        <v>230</v>
      </c>
      <c r="B26" s="308">
        <f>'11. ELABORATO AMMORTAMENTI'!D30</f>
        <v>0</v>
      </c>
      <c r="C26" s="308">
        <f>'11. ELABORATO AMMORTAMENTI'!E30</f>
        <v>0</v>
      </c>
      <c r="D26" s="308">
        <f>'11. ELABORATO AMMORTAMENTI'!F30</f>
        <v>0</v>
      </c>
    </row>
    <row r="27" spans="1:4" x14ac:dyDescent="0.3">
      <c r="A27" s="262" t="s">
        <v>231</v>
      </c>
      <c r="B27" s="308">
        <f>'3. VENDITE'!D30</f>
        <v>0</v>
      </c>
      <c r="C27" s="308">
        <f>'3. VENDITE'!E30</f>
        <v>0</v>
      </c>
      <c r="D27" s="308">
        <f>'3. VENDITE'!F30</f>
        <v>0</v>
      </c>
    </row>
    <row r="28" spans="1:4" x14ac:dyDescent="0.3">
      <c r="A28" s="301" t="s">
        <v>232</v>
      </c>
      <c r="B28" s="475">
        <f>B25-SUM(B26:B27)</f>
        <v>0</v>
      </c>
      <c r="C28" s="475">
        <f t="shared" ref="C28:D28" si="0">C25-SUM(C26:C27)</f>
        <v>0</v>
      </c>
      <c r="D28" s="475">
        <f t="shared" si="0"/>
        <v>0</v>
      </c>
    </row>
    <row r="29" spans="1:4" x14ac:dyDescent="0.3">
      <c r="A29" s="262"/>
      <c r="B29" s="308"/>
      <c r="C29" s="308"/>
      <c r="D29" s="308"/>
    </row>
    <row r="30" spans="1:4" x14ac:dyDescent="0.3">
      <c r="A30" s="301" t="s">
        <v>233</v>
      </c>
      <c r="B30" s="319"/>
      <c r="C30" s="319"/>
      <c r="D30" s="319"/>
    </row>
    <row r="31" spans="1:4" x14ac:dyDescent="0.3">
      <c r="A31" s="262" t="s">
        <v>234</v>
      </c>
      <c r="B31" s="308">
        <f>'16. FINANZIAMENTO BANCA'!J11</f>
        <v>0</v>
      </c>
      <c r="C31" s="308">
        <f>'16. FINANZIAMENTO BANCA'!K11</f>
        <v>0</v>
      </c>
      <c r="D31" s="308">
        <f>'16. FINANZIAMENTO BANCA'!L11</f>
        <v>0</v>
      </c>
    </row>
    <row r="32" spans="1:4" x14ac:dyDescent="0.3">
      <c r="A32" s="320" t="s">
        <v>235</v>
      </c>
      <c r="B32" s="321">
        <f>B28-SUM(B31:B31)</f>
        <v>0</v>
      </c>
      <c r="C32" s="321">
        <f>C28-SUM(C31:C31)</f>
        <v>0</v>
      </c>
      <c r="D32" s="321">
        <f>D28-SUM(D31:D31)</f>
        <v>0</v>
      </c>
    </row>
    <row r="33" spans="1:4" x14ac:dyDescent="0.3">
      <c r="A33" s="307"/>
      <c r="B33" s="308"/>
      <c r="C33" s="308"/>
      <c r="D33" s="308"/>
    </row>
    <row r="34" spans="1:4" x14ac:dyDescent="0.3">
      <c r="A34" s="307" t="s">
        <v>236</v>
      </c>
      <c r="B34" s="308">
        <f>IF(B32&gt;0,(B32+'14. DEDUCIBILITA'' INT. PASSIVI'!C33)*'1. PARAMETRI INIZIALI'!$D$16,0)+'15. DETERMINAZIONE IRAP'!C30</f>
        <v>0</v>
      </c>
      <c r="C34" s="308">
        <f>IF(C32&gt;0,(C32+'14. DEDUCIBILITA'' INT. PASSIVI'!D33)*'1. PARAMETRI INIZIALI'!$D$16,0)+'15. DETERMINAZIONE IRAP'!D30</f>
        <v>0</v>
      </c>
      <c r="D34" s="308">
        <f>IF(D32&gt;0,(D32+'14. DEDUCIBILITA'' INT. PASSIVI'!E33)*'1. PARAMETRI INIZIALI'!$D$16,0)+'15. DETERMINAZIONE IRAP'!E30</f>
        <v>0</v>
      </c>
    </row>
    <row r="35" spans="1:4" ht="25" thickBot="1" x14ac:dyDescent="0.35">
      <c r="A35" s="333" t="s">
        <v>237</v>
      </c>
      <c r="B35" s="479">
        <f>B32-B34</f>
        <v>0</v>
      </c>
      <c r="C35" s="479">
        <f t="shared" ref="C35:D35" si="1">C32-C34</f>
        <v>0</v>
      </c>
      <c r="D35" s="479">
        <f t="shared" si="1"/>
        <v>0</v>
      </c>
    </row>
  </sheetData>
  <mergeCells count="2">
    <mergeCell ref="A1:C1"/>
    <mergeCell ref="A4:D4"/>
  </mergeCells>
  <conditionalFormatting sqref="B35:D35">
    <cfRule type="cellIs" dxfId="1" priority="1" operator="lessThan">
      <formula>0</formula>
    </cfRule>
    <cfRule type="cellIs" dxfId="0" priority="2" operator="lessThan">
      <formula>0</formula>
    </cfRule>
  </conditionalFormatting>
  <hyperlinks>
    <hyperlink ref="A1:C1" location="'INDICE BP'!A1" display="TORNA ALL'INDICE" xr:uid="{00000000-0004-0000-14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18">
    <tabColor rgb="FF00B050"/>
  </sheetPr>
  <dimension ref="A1:E107"/>
  <sheetViews>
    <sheetView topLeftCell="A35" zoomScale="142" zoomScaleNormal="80" workbookViewId="0">
      <selection activeCell="B63" sqref="B63"/>
    </sheetView>
  </sheetViews>
  <sheetFormatPr baseColWidth="10" defaultColWidth="9" defaultRowHeight="24" x14ac:dyDescent="0.3"/>
  <cols>
    <col min="1" max="1" width="58.5" style="26" bestFit="1" customWidth="1"/>
    <col min="2" max="4" width="23.5" style="26" bestFit="1" customWidth="1"/>
    <col min="5" max="16384" width="9" style="26"/>
  </cols>
  <sheetData>
    <row r="1" spans="1:4" x14ac:dyDescent="0.3">
      <c r="A1" s="621" t="s">
        <v>388</v>
      </c>
      <c r="B1" s="621"/>
      <c r="C1" s="621"/>
    </row>
    <row r="4" spans="1:4" ht="25" thickBot="1" x14ac:dyDescent="0.35">
      <c r="A4" s="790" t="s">
        <v>238</v>
      </c>
      <c r="B4" s="790"/>
      <c r="C4" s="790"/>
      <c r="D4" s="790"/>
    </row>
    <row r="5" spans="1:4" x14ac:dyDescent="0.3">
      <c r="A5" s="257" t="s">
        <v>239</v>
      </c>
      <c r="B5" s="258" t="s">
        <v>24</v>
      </c>
      <c r="C5" s="258" t="s">
        <v>25</v>
      </c>
      <c r="D5" s="258" t="s">
        <v>143</v>
      </c>
    </row>
    <row r="6" spans="1:4" x14ac:dyDescent="0.3">
      <c r="A6" s="301" t="s">
        <v>240</v>
      </c>
      <c r="B6" s="319"/>
      <c r="C6" s="319"/>
      <c r="D6" s="319"/>
    </row>
    <row r="7" spans="1:4" x14ac:dyDescent="0.3">
      <c r="A7" s="307" t="s">
        <v>241</v>
      </c>
      <c r="B7" s="308"/>
      <c r="C7" s="308"/>
      <c r="D7" s="308"/>
    </row>
    <row r="8" spans="1:4" x14ac:dyDescent="0.3">
      <c r="A8" s="262" t="str">
        <f>'11. ELABORATO AMMORTAMENTI'!A35:C35</f>
        <v>Immobilizzazione immateriale 1</v>
      </c>
      <c r="B8" s="308">
        <f>'11. ELABORATO AMMORTAMENTI'!D35</f>
        <v>0</v>
      </c>
      <c r="C8" s="308">
        <f>'11. ELABORATO AMMORTAMENTI'!E35</f>
        <v>0</v>
      </c>
      <c r="D8" s="308">
        <f>'11. ELABORATO AMMORTAMENTI'!F35</f>
        <v>0</v>
      </c>
    </row>
    <row r="9" spans="1:4" x14ac:dyDescent="0.3">
      <c r="A9" s="262" t="str">
        <f>'11. ELABORATO AMMORTAMENTI'!A36:C36</f>
        <v>Immobilizzazione immateriale 2</v>
      </c>
      <c r="B9" s="308">
        <f>'11. ELABORATO AMMORTAMENTI'!D36</f>
        <v>0</v>
      </c>
      <c r="C9" s="308">
        <f>'11. ELABORATO AMMORTAMENTI'!E36</f>
        <v>0</v>
      </c>
      <c r="D9" s="308">
        <f>'11. ELABORATO AMMORTAMENTI'!F36</f>
        <v>0</v>
      </c>
    </row>
    <row r="10" spans="1:4" x14ac:dyDescent="0.3">
      <c r="A10" s="262" t="str">
        <f>'11. ELABORATO AMMORTAMENTI'!A37:C37</f>
        <v>Immobilizzazione immateriale 3</v>
      </c>
      <c r="B10" s="308">
        <f>'11. ELABORATO AMMORTAMENTI'!D37</f>
        <v>0</v>
      </c>
      <c r="C10" s="308">
        <f>'11. ELABORATO AMMORTAMENTI'!E37</f>
        <v>0</v>
      </c>
      <c r="D10" s="308">
        <f>'11. ELABORATO AMMORTAMENTI'!F37</f>
        <v>0</v>
      </c>
    </row>
    <row r="11" spans="1:4" x14ac:dyDescent="0.3">
      <c r="A11" s="262" t="str">
        <f>'11. ELABORATO AMMORTAMENTI'!A38:C38</f>
        <v>Immobilizzazione immateriale 4</v>
      </c>
      <c r="B11" s="308">
        <f>'11. ELABORATO AMMORTAMENTI'!D38</f>
        <v>0</v>
      </c>
      <c r="C11" s="308">
        <f>'11. ELABORATO AMMORTAMENTI'!E38</f>
        <v>0</v>
      </c>
      <c r="D11" s="308">
        <f>'11. ELABORATO AMMORTAMENTI'!F38</f>
        <v>0</v>
      </c>
    </row>
    <row r="12" spans="1:4" x14ac:dyDescent="0.3">
      <c r="A12" s="262" t="str">
        <f>'11. ELABORATO AMMORTAMENTI'!A39:C39</f>
        <v>Immobilizzazione immateriale 5</v>
      </c>
      <c r="B12" s="308">
        <f>'11. ELABORATO AMMORTAMENTI'!D39</f>
        <v>0</v>
      </c>
      <c r="C12" s="308">
        <f>'11. ELABORATO AMMORTAMENTI'!E39</f>
        <v>0</v>
      </c>
      <c r="D12" s="308">
        <f>'11. ELABORATO AMMORTAMENTI'!F39</f>
        <v>0</v>
      </c>
    </row>
    <row r="13" spans="1:4" x14ac:dyDescent="0.3">
      <c r="A13" s="262" t="str">
        <f>'11. ELABORATO AMMORTAMENTI'!A40:C40</f>
        <v>Immobilizzazione immateriale 6</v>
      </c>
      <c r="B13" s="308">
        <f>'11. ELABORATO AMMORTAMENTI'!D40</f>
        <v>0</v>
      </c>
      <c r="C13" s="308">
        <f>'11. ELABORATO AMMORTAMENTI'!E40</f>
        <v>0</v>
      </c>
      <c r="D13" s="308">
        <f>'11. ELABORATO AMMORTAMENTI'!F40</f>
        <v>0</v>
      </c>
    </row>
    <row r="14" spans="1:4" x14ac:dyDescent="0.3">
      <c r="A14" s="262" t="str">
        <f>'11. ELABORATO AMMORTAMENTI'!A41:C41</f>
        <v>Immobilizzazione immateriale 7</v>
      </c>
      <c r="B14" s="308">
        <f>'11. ELABORATO AMMORTAMENTI'!D41</f>
        <v>0</v>
      </c>
      <c r="C14" s="308">
        <f>'11. ELABORATO AMMORTAMENTI'!E41</f>
        <v>0</v>
      </c>
      <c r="D14" s="308">
        <f>'11. ELABORATO AMMORTAMENTI'!F41</f>
        <v>0</v>
      </c>
    </row>
    <row r="15" spans="1:4" x14ac:dyDescent="0.3">
      <c r="A15" s="262" t="str">
        <f>'11. ELABORATO AMMORTAMENTI'!A42:C42</f>
        <v>Immobilizzazione immateriale 8</v>
      </c>
      <c r="B15" s="308">
        <f>'11. ELABORATO AMMORTAMENTI'!D42</f>
        <v>0</v>
      </c>
      <c r="C15" s="308">
        <f>'11. ELABORATO AMMORTAMENTI'!E42</f>
        <v>0</v>
      </c>
      <c r="D15" s="308">
        <f>'11. ELABORATO AMMORTAMENTI'!F42</f>
        <v>0</v>
      </c>
    </row>
    <row r="16" spans="1:4" x14ac:dyDescent="0.3">
      <c r="A16" s="262" t="str">
        <f>'11. ELABORATO AMMORTAMENTI'!A43:C43</f>
        <v>Immobilizzazione immateriale 9</v>
      </c>
      <c r="B16" s="308">
        <f>'11. ELABORATO AMMORTAMENTI'!D43</f>
        <v>0</v>
      </c>
      <c r="C16" s="308">
        <f>'11. ELABORATO AMMORTAMENTI'!E43</f>
        <v>0</v>
      </c>
      <c r="D16" s="308">
        <f>'11. ELABORATO AMMORTAMENTI'!F43</f>
        <v>0</v>
      </c>
    </row>
    <row r="17" spans="1:4" x14ac:dyDescent="0.3">
      <c r="A17" s="262" t="str">
        <f>'11. ELABORATO AMMORTAMENTI'!A44:C44</f>
        <v>Immobilizzazione immateriale 10</v>
      </c>
      <c r="B17" s="308">
        <f>'11. ELABORATO AMMORTAMENTI'!D44</f>
        <v>0</v>
      </c>
      <c r="C17" s="308">
        <f>'11. ELABORATO AMMORTAMENTI'!E44</f>
        <v>0</v>
      </c>
      <c r="D17" s="308">
        <f>'11. ELABORATO AMMORTAMENTI'!F44</f>
        <v>0</v>
      </c>
    </row>
    <row r="18" spans="1:4" x14ac:dyDescent="0.3">
      <c r="A18" s="262" t="str">
        <f>'11. ELABORATO AMMORTAMENTI'!A45:C45</f>
        <v>Immobilizzazione immateriale 11</v>
      </c>
      <c r="B18" s="308">
        <f>'11. ELABORATO AMMORTAMENTI'!D45</f>
        <v>0</v>
      </c>
      <c r="C18" s="308">
        <f>'11. ELABORATO AMMORTAMENTI'!E45</f>
        <v>0</v>
      </c>
      <c r="D18" s="308">
        <f>'11. ELABORATO AMMORTAMENTI'!F45</f>
        <v>0</v>
      </c>
    </row>
    <row r="19" spans="1:4" x14ac:dyDescent="0.3">
      <c r="A19" s="262" t="str">
        <f>'11. ELABORATO AMMORTAMENTI'!A46:C46</f>
        <v>Immobilizzazione immateriale12</v>
      </c>
      <c r="B19" s="308">
        <f>'11. ELABORATO AMMORTAMENTI'!D46</f>
        <v>0</v>
      </c>
      <c r="C19" s="308">
        <f>'11. ELABORATO AMMORTAMENTI'!E46</f>
        <v>0</v>
      </c>
      <c r="D19" s="308">
        <f>'11. ELABORATO AMMORTAMENTI'!F46</f>
        <v>0</v>
      </c>
    </row>
    <row r="20" spans="1:4" x14ac:dyDescent="0.3">
      <c r="A20" s="301" t="s">
        <v>40</v>
      </c>
      <c r="B20" s="302">
        <f>SUM(B8:B19)</f>
        <v>0</v>
      </c>
      <c r="C20" s="302">
        <f t="shared" ref="C20:D20" si="0">SUM(C8:C19)</f>
        <v>0</v>
      </c>
      <c r="D20" s="302">
        <f t="shared" si="0"/>
        <v>0</v>
      </c>
    </row>
    <row r="21" spans="1:4" x14ac:dyDescent="0.3">
      <c r="A21" s="262"/>
      <c r="B21" s="308"/>
      <c r="C21" s="308"/>
      <c r="D21" s="308"/>
    </row>
    <row r="22" spans="1:4" x14ac:dyDescent="0.3">
      <c r="A22" s="301" t="s">
        <v>242</v>
      </c>
      <c r="B22" s="319"/>
      <c r="C22" s="319"/>
      <c r="D22" s="319"/>
    </row>
    <row r="23" spans="1:4" x14ac:dyDescent="0.3">
      <c r="A23" s="262" t="str">
        <f>'11. ELABORATO AMMORTAMENTI'!A47:C47</f>
        <v>Immobilizzazione materiale 1</v>
      </c>
      <c r="B23" s="308">
        <f>'11. ELABORATO AMMORTAMENTI'!D47</f>
        <v>0</v>
      </c>
      <c r="C23" s="308">
        <f>'11. ELABORATO AMMORTAMENTI'!E47</f>
        <v>0</v>
      </c>
      <c r="D23" s="308">
        <f>'11. ELABORATO AMMORTAMENTI'!F47</f>
        <v>0</v>
      </c>
    </row>
    <row r="24" spans="1:4" x14ac:dyDescent="0.3">
      <c r="A24" s="262" t="str">
        <f>'11. ELABORATO AMMORTAMENTI'!A48:C48</f>
        <v>Immobilizzazione materiale 2</v>
      </c>
      <c r="B24" s="308">
        <f>'11. ELABORATO AMMORTAMENTI'!D48</f>
        <v>0</v>
      </c>
      <c r="C24" s="308">
        <f>'11. ELABORATO AMMORTAMENTI'!E48</f>
        <v>0</v>
      </c>
      <c r="D24" s="308">
        <f>'11. ELABORATO AMMORTAMENTI'!F48</f>
        <v>0</v>
      </c>
    </row>
    <row r="25" spans="1:4" x14ac:dyDescent="0.3">
      <c r="A25" s="262" t="str">
        <f>'11. ELABORATO AMMORTAMENTI'!A49:C49</f>
        <v>Immobilizzazione materiale 3</v>
      </c>
      <c r="B25" s="308">
        <f>'11. ELABORATO AMMORTAMENTI'!D49</f>
        <v>0</v>
      </c>
      <c r="C25" s="308">
        <f>'11. ELABORATO AMMORTAMENTI'!E49</f>
        <v>0</v>
      </c>
      <c r="D25" s="308">
        <f>'11. ELABORATO AMMORTAMENTI'!F49</f>
        <v>0</v>
      </c>
    </row>
    <row r="26" spans="1:4" x14ac:dyDescent="0.3">
      <c r="A26" s="262" t="str">
        <f>'11. ELABORATO AMMORTAMENTI'!A50:C50</f>
        <v>Immobilizzazione materiale 4</v>
      </c>
      <c r="B26" s="308">
        <f>'11. ELABORATO AMMORTAMENTI'!D50</f>
        <v>0</v>
      </c>
      <c r="C26" s="308">
        <f>'11. ELABORATO AMMORTAMENTI'!E50</f>
        <v>0</v>
      </c>
      <c r="D26" s="308">
        <f>'11. ELABORATO AMMORTAMENTI'!F50</f>
        <v>0</v>
      </c>
    </row>
    <row r="27" spans="1:4" x14ac:dyDescent="0.3">
      <c r="A27" s="262" t="str">
        <f>'11. ELABORATO AMMORTAMENTI'!A51:C51</f>
        <v>Immobilizzazione materiale 5</v>
      </c>
      <c r="B27" s="308">
        <f>'11. ELABORATO AMMORTAMENTI'!D51</f>
        <v>0</v>
      </c>
      <c r="C27" s="308">
        <f>'11. ELABORATO AMMORTAMENTI'!E51</f>
        <v>0</v>
      </c>
      <c r="D27" s="308">
        <f>'11. ELABORATO AMMORTAMENTI'!F51</f>
        <v>0</v>
      </c>
    </row>
    <row r="28" spans="1:4" x14ac:dyDescent="0.3">
      <c r="A28" s="262" t="str">
        <f>'11. ELABORATO AMMORTAMENTI'!A52:C52</f>
        <v>Immobilizzazione materiale 6</v>
      </c>
      <c r="B28" s="308">
        <f>'11. ELABORATO AMMORTAMENTI'!D52</f>
        <v>0</v>
      </c>
      <c r="C28" s="308">
        <f>'11. ELABORATO AMMORTAMENTI'!E52</f>
        <v>0</v>
      </c>
      <c r="D28" s="308">
        <f>'11. ELABORATO AMMORTAMENTI'!F52</f>
        <v>0</v>
      </c>
    </row>
    <row r="29" spans="1:4" x14ac:dyDescent="0.3">
      <c r="A29" s="262" t="str">
        <f>'11. ELABORATO AMMORTAMENTI'!A53:C53</f>
        <v>Immobilizzazione materiale 7</v>
      </c>
      <c r="B29" s="308">
        <f>'11. ELABORATO AMMORTAMENTI'!D53</f>
        <v>0</v>
      </c>
      <c r="C29" s="308">
        <f>'11. ELABORATO AMMORTAMENTI'!E53</f>
        <v>0</v>
      </c>
      <c r="D29" s="308">
        <f>'11. ELABORATO AMMORTAMENTI'!F53</f>
        <v>0</v>
      </c>
    </row>
    <row r="30" spans="1:4" x14ac:dyDescent="0.3">
      <c r="A30" s="262" t="str">
        <f>'11. ELABORATO AMMORTAMENTI'!A54:C54</f>
        <v>Immobilizzazione materiale 8</v>
      </c>
      <c r="B30" s="308">
        <f>'11. ELABORATO AMMORTAMENTI'!D54</f>
        <v>0</v>
      </c>
      <c r="C30" s="308">
        <f>'11. ELABORATO AMMORTAMENTI'!E54</f>
        <v>0</v>
      </c>
      <c r="D30" s="308">
        <f>'11. ELABORATO AMMORTAMENTI'!F54</f>
        <v>0</v>
      </c>
    </row>
    <row r="31" spans="1:4" x14ac:dyDescent="0.3">
      <c r="A31" s="262" t="str">
        <f>'11. ELABORATO AMMORTAMENTI'!A55:C55</f>
        <v>Immobilizzazione materiale 9</v>
      </c>
      <c r="B31" s="308">
        <f>'11. ELABORATO AMMORTAMENTI'!D55</f>
        <v>0</v>
      </c>
      <c r="C31" s="308">
        <f>'11. ELABORATO AMMORTAMENTI'!E55</f>
        <v>0</v>
      </c>
      <c r="D31" s="308">
        <f>'11. ELABORATO AMMORTAMENTI'!F55</f>
        <v>0</v>
      </c>
    </row>
    <row r="32" spans="1:4" x14ac:dyDescent="0.3">
      <c r="A32" s="262" t="str">
        <f>'11. ELABORATO AMMORTAMENTI'!A56:C56</f>
        <v>Immobilizzazione materiale 10</v>
      </c>
      <c r="B32" s="308">
        <f>'11. ELABORATO AMMORTAMENTI'!D56</f>
        <v>0</v>
      </c>
      <c r="C32" s="308">
        <f>'11. ELABORATO AMMORTAMENTI'!E56</f>
        <v>0</v>
      </c>
      <c r="D32" s="308">
        <f>'11. ELABORATO AMMORTAMENTI'!F56</f>
        <v>0</v>
      </c>
    </row>
    <row r="33" spans="1:4" x14ac:dyDescent="0.3">
      <c r="A33" s="262" t="str">
        <f>'11. ELABORATO AMMORTAMENTI'!A57:C57</f>
        <v>Immobilizzazione materiale 11</v>
      </c>
      <c r="B33" s="308">
        <f>'11. ELABORATO AMMORTAMENTI'!D57</f>
        <v>0</v>
      </c>
      <c r="C33" s="308">
        <f>'11. ELABORATO AMMORTAMENTI'!E57</f>
        <v>0</v>
      </c>
      <c r="D33" s="308">
        <f>'11. ELABORATO AMMORTAMENTI'!F57</f>
        <v>0</v>
      </c>
    </row>
    <row r="34" spans="1:4" x14ac:dyDescent="0.3">
      <c r="A34" s="262" t="str">
        <f>'11. ELABORATO AMMORTAMENTI'!A58:C58</f>
        <v>Immobilizzazione materiale 12</v>
      </c>
      <c r="B34" s="308">
        <f>'11. ELABORATO AMMORTAMENTI'!D58</f>
        <v>0</v>
      </c>
      <c r="C34" s="308">
        <f>'11. ELABORATO AMMORTAMENTI'!E58</f>
        <v>0</v>
      </c>
      <c r="D34" s="308">
        <f>'11. ELABORATO AMMORTAMENTI'!F58</f>
        <v>0</v>
      </c>
    </row>
    <row r="35" spans="1:4" x14ac:dyDescent="0.3">
      <c r="A35" s="301" t="s">
        <v>41</v>
      </c>
      <c r="B35" s="302">
        <f>SUM(B23:B34)</f>
        <v>0</v>
      </c>
      <c r="C35" s="302">
        <f t="shared" ref="C35:D35" si="1">SUM(C23:C34)</f>
        <v>0</v>
      </c>
      <c r="D35" s="302">
        <f t="shared" si="1"/>
        <v>0</v>
      </c>
    </row>
    <row r="36" spans="1:4" x14ac:dyDescent="0.3">
      <c r="A36" s="307"/>
      <c r="B36" s="309"/>
      <c r="C36" s="309"/>
      <c r="D36" s="309"/>
    </row>
    <row r="37" spans="1:4" x14ac:dyDescent="0.3">
      <c r="A37" s="320" t="s">
        <v>243</v>
      </c>
      <c r="B37" s="321">
        <f>B20+B35</f>
        <v>0</v>
      </c>
      <c r="C37" s="321">
        <f>C20+C35</f>
        <v>0</v>
      </c>
      <c r="D37" s="321">
        <f>D20+D35</f>
        <v>0</v>
      </c>
    </row>
    <row r="38" spans="1:4" x14ac:dyDescent="0.3">
      <c r="A38" s="307"/>
      <c r="B38" s="309"/>
      <c r="C38" s="309"/>
      <c r="D38" s="309"/>
    </row>
    <row r="39" spans="1:4" x14ac:dyDescent="0.3">
      <c r="A39" s="307"/>
      <c r="B39" s="309"/>
      <c r="C39" s="309"/>
      <c r="D39" s="309"/>
    </row>
    <row r="40" spans="1:4" x14ac:dyDescent="0.3">
      <c r="A40" s="320" t="s">
        <v>244</v>
      </c>
      <c r="B40" s="321"/>
      <c r="C40" s="321"/>
      <c r="D40" s="321"/>
    </row>
    <row r="41" spans="1:4" x14ac:dyDescent="0.3">
      <c r="A41" s="301" t="s">
        <v>245</v>
      </c>
      <c r="B41" s="302"/>
      <c r="C41" s="302"/>
      <c r="D41" s="302"/>
    </row>
    <row r="42" spans="1:4" x14ac:dyDescent="0.3">
      <c r="A42" s="262" t="s">
        <v>246</v>
      </c>
      <c r="B42" s="308">
        <f>'13. ELABORATO MAGAZZINO'!B22</f>
        <v>0</v>
      </c>
      <c r="C42" s="308">
        <f>'13. ELABORATO MAGAZZINO'!C22</f>
        <v>0</v>
      </c>
      <c r="D42" s="308">
        <f>'13. ELABORATO MAGAZZINO'!D22</f>
        <v>0</v>
      </c>
    </row>
    <row r="43" spans="1:4" x14ac:dyDescent="0.3">
      <c r="A43" s="262" t="s">
        <v>247</v>
      </c>
      <c r="B43" s="308">
        <f>'13. ELABORATO MAGAZZINO'!B25</f>
        <v>0</v>
      </c>
      <c r="C43" s="308">
        <f>'13. ELABORATO MAGAZZINO'!C25</f>
        <v>0</v>
      </c>
      <c r="D43" s="308">
        <f>'13. ELABORATO MAGAZZINO'!D25</f>
        <v>0</v>
      </c>
    </row>
    <row r="44" spans="1:4" x14ac:dyDescent="0.3">
      <c r="A44" s="301" t="s">
        <v>248</v>
      </c>
      <c r="B44" s="302">
        <f>SUM(B42:B43)</f>
        <v>0</v>
      </c>
      <c r="C44" s="302">
        <f t="shared" ref="C44:D44" si="2">SUM(C42:C43)</f>
        <v>0</v>
      </c>
      <c r="D44" s="302">
        <f t="shared" si="2"/>
        <v>0</v>
      </c>
    </row>
    <row r="45" spans="1:4" x14ac:dyDescent="0.3">
      <c r="A45" s="307"/>
      <c r="B45" s="309"/>
      <c r="C45" s="309"/>
      <c r="D45" s="309"/>
    </row>
    <row r="46" spans="1:4" x14ac:dyDescent="0.3">
      <c r="A46" s="301" t="s">
        <v>249</v>
      </c>
      <c r="B46" s="302"/>
      <c r="C46" s="302"/>
      <c r="D46" s="302"/>
    </row>
    <row r="47" spans="1:4" x14ac:dyDescent="0.3">
      <c r="A47" s="262" t="s">
        <v>250</v>
      </c>
      <c r="B47" s="308">
        <f>'3. VENDITE'!D28-'3. VENDITE'!D30</f>
        <v>0</v>
      </c>
      <c r="C47" s="308">
        <f>'3. VENDITE'!E28-'3. VENDITE'!E30</f>
        <v>0</v>
      </c>
      <c r="D47" s="308">
        <f>'3. VENDITE'!F28-'3. VENDITE'!F30</f>
        <v>0</v>
      </c>
    </row>
    <row r="48" spans="1:4" x14ac:dyDescent="0.3">
      <c r="A48" s="301" t="s">
        <v>251</v>
      </c>
      <c r="B48" s="302">
        <f>B47</f>
        <v>0</v>
      </c>
      <c r="C48" s="302">
        <f t="shared" ref="C48:D48" si="3">C47</f>
        <v>0</v>
      </c>
      <c r="D48" s="302">
        <f t="shared" si="3"/>
        <v>0</v>
      </c>
    </row>
    <row r="49" spans="1:5" x14ac:dyDescent="0.3">
      <c r="A49" s="307"/>
      <c r="B49" s="309"/>
      <c r="C49" s="309"/>
      <c r="D49" s="309"/>
    </row>
    <row r="50" spans="1:5" x14ac:dyDescent="0.3">
      <c r="A50" s="301" t="s">
        <v>252</v>
      </c>
      <c r="B50" s="302"/>
      <c r="C50" s="302"/>
      <c r="D50" s="302"/>
    </row>
    <row r="51" spans="1:5" x14ac:dyDescent="0.3">
      <c r="A51" s="262" t="s">
        <v>253</v>
      </c>
      <c r="B51" s="308">
        <f>'3. VENDITE'!D27-'4. APPROVVIGIONAMENTI'!H68-'5. COSTI FISSI DI PRODUZIONE'!D27-'6. COSTI FISSI GEN&amp;AMM'!D26-'7. POLITICHE COMUNICAZIONE'!D12-'8. POLITICHE DI DISTRIBUZIONE'!D23-'12. ELABORATO PERSONALE'!B12+'10. FABBISOGNO FINANZIARIO'!D18+'10. FABBISOGNO FINANZIARIO'!D19+'10. FABBISOGNO FINANZIARIO'!B26-'2. IMMOBILIZZAZIONI'!C24</f>
        <v>0</v>
      </c>
      <c r="C51" s="308">
        <f>'3. VENDITE'!E27-'4. APPROVVIGIONAMENTI'!I68-'5. COSTI FISSI DI PRODUZIONE'!E27-'6. COSTI FISSI GEN&amp;AMM'!E26-'7. POLITICHE COMUNICAZIONE'!E12-'8. POLITICHE DI DISTRIBUZIONE'!E23-'12. ELABORATO PERSONALE'!C12+'10. FABBISOGNO FINANZIARIO'!E18+'10. FABBISOGNO FINANZIARIO'!E19+'10. FABBISOGNO FINANZIARIO'!C26-'2. IMMOBILIZZAZIONI'!D24</f>
        <v>0</v>
      </c>
      <c r="D51" s="308">
        <f>'3. VENDITE'!F27-'4. APPROVVIGIONAMENTI'!J68-'5. COSTI FISSI DI PRODUZIONE'!F27-'6. COSTI FISSI GEN&amp;AMM'!F26-'7. POLITICHE COMUNICAZIONE'!F12-'8. POLITICHE DI DISTRIBUZIONE'!F23-'12. ELABORATO PERSONALE'!D12+'10. FABBISOGNO FINANZIARIO'!F18+'10. FABBISOGNO FINANZIARIO'!F19+'10. FABBISOGNO FINANZIARIO'!D26-'2. IMMOBILIZZAZIONI'!E24</f>
        <v>0</v>
      </c>
    </row>
    <row r="52" spans="1:5" x14ac:dyDescent="0.3">
      <c r="A52" s="262" t="s">
        <v>495</v>
      </c>
      <c r="B52" s="308">
        <f>IF((B37+B44+B48+B51-B63-B66-B71-B78-B80)&lt;0,-(B37+B44+B48+B51-B63-B66-B71-B78-B80),0)</f>
        <v>0</v>
      </c>
      <c r="C52" s="308">
        <f>IF((C37+C44+C48+C51-C63-C66-C71-C78-C80)&lt;0,-(C37+C44+C48+C51-C63-C66-C71-C78-C80),0)</f>
        <v>0</v>
      </c>
      <c r="D52" s="308">
        <f>IF((D37+D44+D48+D51-D63-D66-D71-D78-D80)&lt;0,-(D37+D44+D48+D51-D63-D66-D71-D78-D80),0)</f>
        <v>0</v>
      </c>
    </row>
    <row r="53" spans="1:5" x14ac:dyDescent="0.3">
      <c r="A53" s="301" t="s">
        <v>254</v>
      </c>
      <c r="B53" s="302">
        <f>B51+B52</f>
        <v>0</v>
      </c>
      <c r="C53" s="302">
        <f t="shared" ref="C53:D53" si="4">C51+C52</f>
        <v>0</v>
      </c>
      <c r="D53" s="302">
        <f t="shared" si="4"/>
        <v>0</v>
      </c>
    </row>
    <row r="54" spans="1:5" x14ac:dyDescent="0.3">
      <c r="A54" s="307"/>
      <c r="B54" s="309"/>
      <c r="C54" s="309"/>
      <c r="D54" s="309"/>
    </row>
    <row r="55" spans="1:5" ht="25" thickBot="1" x14ac:dyDescent="0.35">
      <c r="A55" s="320" t="s">
        <v>255</v>
      </c>
      <c r="B55" s="321">
        <f>B44+B48+B53</f>
        <v>0</v>
      </c>
      <c r="C55" s="321">
        <f t="shared" ref="C55:D55" si="5">C44+C48+C53</f>
        <v>0</v>
      </c>
      <c r="D55" s="321">
        <f t="shared" si="5"/>
        <v>0</v>
      </c>
    </row>
    <row r="56" spans="1:5" ht="25" thickBot="1" x14ac:dyDescent="0.35">
      <c r="A56" s="303" t="s">
        <v>256</v>
      </c>
      <c r="B56" s="304">
        <f>B37+B55</f>
        <v>0</v>
      </c>
      <c r="C56" s="304">
        <f t="shared" ref="C56:D56" si="6">C37+C55</f>
        <v>0</v>
      </c>
      <c r="D56" s="304">
        <f t="shared" si="6"/>
        <v>0</v>
      </c>
    </row>
    <row r="57" spans="1:5" x14ac:dyDescent="0.3">
      <c r="A57" s="515" t="s">
        <v>477</v>
      </c>
      <c r="B57" s="519">
        <f>'5. COSTI FISSI DI PRODUZIONE'!R7-'5. COSTI FISSI DI PRODUZIONE'!R8</f>
        <v>0</v>
      </c>
      <c r="C57" s="519">
        <f>B57-'5. COSTI FISSI DI PRODUZIONE'!S8</f>
        <v>0</v>
      </c>
      <c r="D57" s="519">
        <f>C57-'5. COSTI FISSI DI PRODUZIONE'!T8</f>
        <v>0</v>
      </c>
    </row>
    <row r="58" spans="1:5" ht="25" thickBot="1" x14ac:dyDescent="0.35">
      <c r="A58" s="307"/>
      <c r="B58" s="308"/>
      <c r="C58" s="308"/>
      <c r="D58" s="308"/>
    </row>
    <row r="59" spans="1:5" ht="25" thickBot="1" x14ac:dyDescent="0.35">
      <c r="A59" s="303" t="s">
        <v>257</v>
      </c>
      <c r="B59" s="322" t="str">
        <f>B5</f>
        <v>ANNO 1</v>
      </c>
      <c r="C59" s="322" t="str">
        <f>C5</f>
        <v>ANNO 2</v>
      </c>
      <c r="D59" s="322" t="str">
        <f>D5</f>
        <v>ANNO 3</v>
      </c>
    </row>
    <row r="60" spans="1:5" x14ac:dyDescent="0.3">
      <c r="A60" s="301" t="s">
        <v>258</v>
      </c>
      <c r="B60" s="319"/>
      <c r="C60" s="319"/>
      <c r="D60" s="319"/>
    </row>
    <row r="61" spans="1:5" x14ac:dyDescent="0.3">
      <c r="A61" s="262" t="s">
        <v>23</v>
      </c>
      <c r="B61" s="308">
        <f>'10. FABBISOGNO FINANZIARIO'!D18</f>
        <v>0</v>
      </c>
      <c r="C61" s="308">
        <f>B61</f>
        <v>0</v>
      </c>
      <c r="D61" s="308">
        <f>C61</f>
        <v>0</v>
      </c>
    </row>
    <row r="62" spans="1:5" x14ac:dyDescent="0.3">
      <c r="A62" s="262" t="s">
        <v>259</v>
      </c>
      <c r="B62" s="308">
        <f>'18. CE ANNUALE'!B35</f>
        <v>0</v>
      </c>
      <c r="C62" s="308">
        <f>'18. CE ANNUALE'!C35</f>
        <v>0</v>
      </c>
      <c r="D62" s="308">
        <f>'18. CE ANNUALE'!D35</f>
        <v>0</v>
      </c>
    </row>
    <row r="63" spans="1:5" x14ac:dyDescent="0.3">
      <c r="A63" s="320" t="s">
        <v>260</v>
      </c>
      <c r="B63" s="321">
        <f>SUM(B61:B62)</f>
        <v>0</v>
      </c>
      <c r="C63" s="321">
        <f>SUM(C61:C62)</f>
        <v>0</v>
      </c>
      <c r="D63" s="321">
        <f>SUM(D61:D62)</f>
        <v>0</v>
      </c>
    </row>
    <row r="64" spans="1:5" x14ac:dyDescent="0.3">
      <c r="A64" s="307"/>
      <c r="B64" s="308"/>
      <c r="C64" s="308"/>
      <c r="D64" s="308"/>
    </row>
    <row r="65" spans="1:5" x14ac:dyDescent="0.3">
      <c r="A65" s="301" t="s">
        <v>261</v>
      </c>
      <c r="B65" s="319">
        <f>'12. ELABORATO PERSONALE'!B20</f>
        <v>0</v>
      </c>
      <c r="C65" s="319">
        <f>'12. ELABORATO PERSONALE'!C20</f>
        <v>0</v>
      </c>
      <c r="D65" s="319">
        <f>'12. ELABORATO PERSONALE'!D20</f>
        <v>0</v>
      </c>
    </row>
    <row r="66" spans="1:5" x14ac:dyDescent="0.3">
      <c r="A66" s="320" t="s">
        <v>262</v>
      </c>
      <c r="B66" s="323">
        <f>B65</f>
        <v>0</v>
      </c>
      <c r="C66" s="323">
        <f>C65</f>
        <v>0</v>
      </c>
      <c r="D66" s="323">
        <f>D65</f>
        <v>0</v>
      </c>
    </row>
    <row r="67" spans="1:5" x14ac:dyDescent="0.3">
      <c r="A67" s="307"/>
      <c r="B67" s="308"/>
      <c r="C67" s="308"/>
      <c r="D67" s="308"/>
    </row>
    <row r="68" spans="1:5" x14ac:dyDescent="0.3">
      <c r="A68" s="301" t="s">
        <v>263</v>
      </c>
      <c r="B68" s="319"/>
      <c r="C68" s="319"/>
      <c r="D68" s="319"/>
    </row>
    <row r="69" spans="1:5" x14ac:dyDescent="0.3">
      <c r="A69" s="301" t="s">
        <v>264</v>
      </c>
      <c r="B69" s="319"/>
      <c r="C69" s="319"/>
      <c r="D69" s="319"/>
    </row>
    <row r="70" spans="1:5" x14ac:dyDescent="0.3">
      <c r="A70" s="262" t="s">
        <v>265</v>
      </c>
      <c r="B70" s="308">
        <f>IF('16. FINANZIAMENTO BANCA'!Pagam_per_anno=12,'16. FINANZIAMENTO BANCA'!F34,IF('16. FINANZIAMENTO BANCA'!Pagam_per_anno=4,'16. FINANZIAMENTO BANCA'!F26,IF('16. FINANZIAMENTO BANCA'!Pagam_per_anno=2,'16. FINANZIAMENTO BANCA'!F24,IF('16. FINANZIAMENTO BANCA'!Pagam_per_anno=1,'16. FINANZIAMENTO BANCA'!F23,0))))</f>
        <v>0</v>
      </c>
      <c r="C70" s="308">
        <f>IF('16. FINANZIAMENTO BANCA'!Pagam_per_anno=12,'16. FINANZIAMENTO BANCA'!F46,IF('16. FINANZIAMENTO BANCA'!Pagam_per_anno=4,'16. FINANZIAMENTO BANCA'!F30,IF('16. FINANZIAMENTO BANCA'!Pagam_per_anno=2,'16. FINANZIAMENTO BANCA'!F26,IF('16. FINANZIAMENTO BANCA'!Pagam_per_anno=1,'16. FINANZIAMENTO BANCA'!F24,0))))</f>
        <v>0</v>
      </c>
      <c r="D70" s="308">
        <f>IF('16. FINANZIAMENTO BANCA'!Pagam_per_anno=12,'16. FINANZIAMENTO BANCA'!F58,IF('16. FINANZIAMENTO BANCA'!Pagam_per_anno=4,'16. FINANZIAMENTO BANCA'!F34,IF('16. FINANZIAMENTO BANCA'!Pagam_per_anno=2,'16. FINANZIAMENTO BANCA'!F28,IF('16. FINANZIAMENTO BANCA'!Pagam_per_anno=1,'16. FINANZIAMENTO BANCA'!F25,0))))</f>
        <v>0</v>
      </c>
    </row>
    <row r="71" spans="1:5" x14ac:dyDescent="0.3">
      <c r="A71" s="320" t="s">
        <v>266</v>
      </c>
      <c r="B71" s="321">
        <f>B70</f>
        <v>0</v>
      </c>
      <c r="C71" s="321">
        <f>C70</f>
        <v>0</v>
      </c>
      <c r="D71" s="321">
        <f>D70</f>
        <v>0</v>
      </c>
    </row>
    <row r="72" spans="1:5" x14ac:dyDescent="0.3">
      <c r="A72" s="307"/>
      <c r="B72" s="308"/>
      <c r="C72" s="308"/>
      <c r="D72" s="308"/>
    </row>
    <row r="73" spans="1:5" x14ac:dyDescent="0.3">
      <c r="A73" s="301" t="s">
        <v>267</v>
      </c>
      <c r="B73" s="319"/>
      <c r="C73" s="319"/>
      <c r="D73" s="319"/>
    </row>
    <row r="74" spans="1:5" x14ac:dyDescent="0.3">
      <c r="A74" s="262" t="s">
        <v>268</v>
      </c>
      <c r="B74" s="308">
        <f>'4. APPROVVIGIONAMENTI'!H69</f>
        <v>0</v>
      </c>
      <c r="C74" s="308">
        <f>'4. APPROVVIGIONAMENTI'!I69</f>
        <v>0</v>
      </c>
      <c r="D74" s="308">
        <f>'4. APPROVVIGIONAMENTI'!J69</f>
        <v>0</v>
      </c>
    </row>
    <row r="75" spans="1:5" x14ac:dyDescent="0.3">
      <c r="A75" s="262" t="s">
        <v>269</v>
      </c>
      <c r="B75" s="308">
        <f>'4. APPROVVIGIONAMENTI'!H72</f>
        <v>0</v>
      </c>
      <c r="C75" s="308">
        <f>'4. APPROVVIGIONAMENTI'!I72</f>
        <v>0</v>
      </c>
      <c r="D75" s="308">
        <f>'4. APPROVVIGIONAMENTI'!J72</f>
        <v>0</v>
      </c>
    </row>
    <row r="76" spans="1:5" x14ac:dyDescent="0.3">
      <c r="A76" s="262" t="s">
        <v>270</v>
      </c>
      <c r="B76" s="308">
        <f>'5. COSTI FISSI DI PRODUZIONE'!D28+'6. COSTI FISSI GEN&amp;AMM'!D27</f>
        <v>0</v>
      </c>
      <c r="C76" s="308">
        <f>'5. COSTI FISSI DI PRODUZIONE'!E28+'6. COSTI FISSI GEN&amp;AMM'!E27</f>
        <v>0</v>
      </c>
      <c r="D76" s="308">
        <f>'5. COSTI FISSI DI PRODUZIONE'!F28+'6. COSTI FISSI GEN&amp;AMM'!F27</f>
        <v>0</v>
      </c>
    </row>
    <row r="77" spans="1:5" x14ac:dyDescent="0.3">
      <c r="A77" s="262" t="s">
        <v>271</v>
      </c>
      <c r="B77" s="308">
        <f>'8. POLITICHE DI DISTRIBUZIONE'!D24</f>
        <v>0</v>
      </c>
      <c r="C77" s="308">
        <f>'8. POLITICHE DI DISTRIBUZIONE'!E24</f>
        <v>0</v>
      </c>
      <c r="D77" s="308">
        <f>'8. POLITICHE DI DISTRIBUZIONE'!F24</f>
        <v>0</v>
      </c>
    </row>
    <row r="78" spans="1:5" x14ac:dyDescent="0.3">
      <c r="A78" s="320" t="s">
        <v>272</v>
      </c>
      <c r="B78" s="321">
        <f>SUM(B74:B77)</f>
        <v>0</v>
      </c>
      <c r="C78" s="321">
        <f t="shared" ref="C78:D78" si="7">SUM(C74:C77)</f>
        <v>0</v>
      </c>
      <c r="D78" s="321">
        <f t="shared" si="7"/>
        <v>0</v>
      </c>
      <c r="E78" s="264"/>
    </row>
    <row r="79" spans="1:5" x14ac:dyDescent="0.3">
      <c r="A79" s="307"/>
      <c r="B79" s="309"/>
      <c r="C79" s="309"/>
      <c r="D79" s="309"/>
    </row>
    <row r="80" spans="1:5" x14ac:dyDescent="0.3">
      <c r="A80" s="262" t="s">
        <v>273</v>
      </c>
      <c r="B80" s="309">
        <f>'16. FINANZIAMENTO BANCA'!J4</f>
        <v>0</v>
      </c>
      <c r="C80" s="309">
        <f>'16. FINANZIAMENTO BANCA'!K4</f>
        <v>0</v>
      </c>
      <c r="D80" s="309">
        <f>'16. FINANZIAMENTO BANCA'!L4</f>
        <v>0</v>
      </c>
    </row>
    <row r="81" spans="1:5" x14ac:dyDescent="0.3">
      <c r="A81" s="262" t="s">
        <v>496</v>
      </c>
      <c r="B81" s="308">
        <f>IF((B37+B44+B48+B51-B63-B66-B71-B78-B80)&gt;0,(B37+B44+B48+B51-B63-B66-B71-B78-B80),0)</f>
        <v>0</v>
      </c>
      <c r="C81" s="308">
        <f>IF((C37+C44+C48+C51-C63-C66-C71-C78-C80)&gt;0,(C37+C44+C48+C51-C63-C66-C71-C78-C80),0)</f>
        <v>0</v>
      </c>
      <c r="D81" s="308">
        <f>IF((D37+D44+D48+D51-D63-D66-D71-D78-D80)&gt;0,(D37+D44+D48+D51-D63-D66-D71-D78-D80),0)</f>
        <v>0</v>
      </c>
    </row>
    <row r="82" spans="1:5" x14ac:dyDescent="0.3">
      <c r="A82" s="301" t="s">
        <v>274</v>
      </c>
      <c r="B82" s="302">
        <f>B71+B78+B80+B81</f>
        <v>0</v>
      </c>
      <c r="C82" s="302">
        <f t="shared" ref="C82:D82" si="8">C71+C78+C80+C81</f>
        <v>0</v>
      </c>
      <c r="D82" s="302">
        <f t="shared" si="8"/>
        <v>0</v>
      </c>
    </row>
    <row r="83" spans="1:5" ht="25" thickBot="1" x14ac:dyDescent="0.35">
      <c r="A83" s="307"/>
      <c r="B83" s="308"/>
      <c r="C83" s="308"/>
      <c r="D83" s="308"/>
    </row>
    <row r="84" spans="1:5" ht="25" thickBot="1" x14ac:dyDescent="0.35">
      <c r="A84" s="303" t="s">
        <v>275</v>
      </c>
      <c r="B84" s="304">
        <f>B63+B66+B82</f>
        <v>0</v>
      </c>
      <c r="C84" s="304">
        <f>C63+C66+C82</f>
        <v>0</v>
      </c>
      <c r="D84" s="304">
        <f>D63+D66+D82</f>
        <v>0</v>
      </c>
    </row>
    <row r="85" spans="1:5" x14ac:dyDescent="0.3">
      <c r="A85" s="305" t="s">
        <v>276</v>
      </c>
      <c r="B85" s="306">
        <f>B56-B84</f>
        <v>0</v>
      </c>
      <c r="C85" s="306">
        <f>C56-C84</f>
        <v>0</v>
      </c>
      <c r="D85" s="306">
        <f>D56-D84</f>
        <v>0</v>
      </c>
    </row>
    <row r="86" spans="1:5" ht="25" thickBot="1" x14ac:dyDescent="0.35">
      <c r="A86" s="324"/>
      <c r="B86" s="325"/>
      <c r="C86" s="325"/>
      <c r="D86" s="325"/>
    </row>
    <row r="87" spans="1:5" x14ac:dyDescent="0.3">
      <c r="A87" s="310"/>
      <c r="B87" s="311"/>
      <c r="C87" s="311"/>
      <c r="D87" s="311"/>
    </row>
    <row r="89" spans="1:5" ht="25" thickBot="1" x14ac:dyDescent="0.35">
      <c r="A89" s="794" t="s">
        <v>330</v>
      </c>
      <c r="B89" s="794"/>
      <c r="C89" s="794"/>
      <c r="D89" s="794"/>
      <c r="E89" s="264"/>
    </row>
    <row r="90" spans="1:5" ht="25" thickBot="1" x14ac:dyDescent="0.35">
      <c r="A90" s="249" t="s">
        <v>43</v>
      </c>
      <c r="B90" s="256" t="str">
        <f>B59</f>
        <v>ANNO 1</v>
      </c>
      <c r="C90" s="256" t="str">
        <f>C59</f>
        <v>ANNO 2</v>
      </c>
      <c r="D90" s="256" t="str">
        <f>D59</f>
        <v>ANNO 3</v>
      </c>
    </row>
    <row r="91" spans="1:5" x14ac:dyDescent="0.3">
      <c r="A91" s="312"/>
      <c r="B91" s="313"/>
      <c r="C91" s="313"/>
      <c r="D91" s="313"/>
    </row>
    <row r="92" spans="1:5" x14ac:dyDescent="0.3">
      <c r="A92" s="314"/>
      <c r="B92" s="315"/>
      <c r="C92" s="315"/>
      <c r="D92" s="315"/>
    </row>
    <row r="93" spans="1:5" x14ac:dyDescent="0.3">
      <c r="A93" s="326" t="s">
        <v>347</v>
      </c>
      <c r="B93" s="327"/>
      <c r="C93" s="327"/>
      <c r="D93" s="327"/>
    </row>
    <row r="94" spans="1:5" x14ac:dyDescent="0.3">
      <c r="A94" s="314" t="s">
        <v>469</v>
      </c>
      <c r="B94" s="315">
        <f>IFERROR(B37/B56,0)</f>
        <v>0</v>
      </c>
      <c r="C94" s="315">
        <f>IFERROR(C37/C56,0)</f>
        <v>0</v>
      </c>
      <c r="D94" s="315">
        <f>IFERROR(D37/D56,0)</f>
        <v>0</v>
      </c>
    </row>
    <row r="95" spans="1:5" x14ac:dyDescent="0.3">
      <c r="A95" s="314" t="s">
        <v>470</v>
      </c>
      <c r="B95" s="481">
        <f>IFERROR(B55/B78,0)</f>
        <v>0</v>
      </c>
      <c r="C95" s="481">
        <f>IFERROR(C55/C78,0)</f>
        <v>0</v>
      </c>
      <c r="D95" s="481">
        <f>IFERROR(D55/D78,0)</f>
        <v>0</v>
      </c>
    </row>
    <row r="96" spans="1:5" x14ac:dyDescent="0.3">
      <c r="A96" s="314" t="s">
        <v>471</v>
      </c>
      <c r="B96" s="481">
        <f>IFERROR((B53+B48)/(B78+B80+B81),0)</f>
        <v>0</v>
      </c>
      <c r="C96" s="481">
        <f>IFERROR((C53+C48)/(C78+C80+C81),0)</f>
        <v>0</v>
      </c>
      <c r="D96" s="481">
        <f>IFERROR((D53+D48)/(D78+D80+D81),0)</f>
        <v>0</v>
      </c>
    </row>
    <row r="97" spans="1:4" x14ac:dyDescent="0.3">
      <c r="A97" s="402" t="s">
        <v>472</v>
      </c>
      <c r="B97" s="482">
        <f>B63+B71-B37</f>
        <v>0</v>
      </c>
      <c r="C97" s="482">
        <f>C63+C71-C37</f>
        <v>0</v>
      </c>
      <c r="D97" s="482">
        <f>D63+D71-D37</f>
        <v>0</v>
      </c>
    </row>
    <row r="98" spans="1:4" x14ac:dyDescent="0.3">
      <c r="A98" s="314" t="s">
        <v>475</v>
      </c>
      <c r="B98" s="252">
        <f>IFERROR((B63/B56),0)</f>
        <v>0</v>
      </c>
      <c r="C98" s="252">
        <f>IFERROR((C63/C56),0)</f>
        <v>0</v>
      </c>
      <c r="D98" s="252">
        <f>IFERROR((D63/D56),0)</f>
        <v>0</v>
      </c>
    </row>
    <row r="99" spans="1:4" x14ac:dyDescent="0.3">
      <c r="A99" s="314" t="s">
        <v>476</v>
      </c>
      <c r="B99" s="252">
        <f>IFERROR(((B80+B81+B70)/B56),0)</f>
        <v>0</v>
      </c>
      <c r="C99" s="252">
        <f>IFERROR(((C80+C81+C70)/C56),0)</f>
        <v>0</v>
      </c>
      <c r="D99" s="252">
        <f>IFERROR(((D80+D81+D70)/D56),0)</f>
        <v>0</v>
      </c>
    </row>
    <row r="100" spans="1:4" x14ac:dyDescent="0.3">
      <c r="A100" s="314" t="s">
        <v>473</v>
      </c>
      <c r="B100" s="252">
        <f>IFERROR((B80+B81)/(B71+B80+B81),0)</f>
        <v>0</v>
      </c>
      <c r="C100" s="252">
        <f t="shared" ref="C100:D100" si="9">IFERROR((C80+C81)/(C71+C80+C81),0)</f>
        <v>0</v>
      </c>
      <c r="D100" s="252">
        <f t="shared" si="9"/>
        <v>0</v>
      </c>
    </row>
    <row r="101" spans="1:4" x14ac:dyDescent="0.3">
      <c r="A101" s="314" t="s">
        <v>474</v>
      </c>
      <c r="B101" s="316">
        <f>IFERROR(((B63+B71+B80+B81)/B63),0)</f>
        <v>0</v>
      </c>
      <c r="C101" s="316">
        <f>IFERROR(((C63+C71+C80+C81)/C63),0)</f>
        <v>0</v>
      </c>
      <c r="D101" s="316">
        <f>IFERROR(((D63+D71+D80+D81)/D63),0)</f>
        <v>0</v>
      </c>
    </row>
    <row r="102" spans="1:4" x14ac:dyDescent="0.3">
      <c r="A102" s="314" t="s">
        <v>393</v>
      </c>
      <c r="B102" s="318">
        <f>IFERROR(('18. CE ANNUALE'!B31/'18. CE ANNUALE'!B25),0)</f>
        <v>0</v>
      </c>
      <c r="C102" s="318">
        <f>IFERROR(('18. CE ANNUALE'!C31/'18. CE ANNUALE'!C25),0)</f>
        <v>0</v>
      </c>
      <c r="D102" s="318">
        <f>IFERROR(('18. CE ANNUALE'!D31/'18. CE ANNUALE'!D25),0)</f>
        <v>0</v>
      </c>
    </row>
    <row r="103" spans="1:4" ht="25" thickBot="1" x14ac:dyDescent="0.35">
      <c r="A103" s="317" t="s">
        <v>348</v>
      </c>
      <c r="B103" s="318">
        <f>IFERROR(('18. CE ANNUALE'!B28/'18. CE ANNUALE'!B31),0)</f>
        <v>0</v>
      </c>
      <c r="C103" s="318">
        <f>IFERROR(('18. CE ANNUALE'!C28/'18. CE ANNUALE'!C31),0)</f>
        <v>0</v>
      </c>
      <c r="D103" s="318">
        <f>IFERROR(('18. CE ANNUALE'!D28/'18. CE ANNUALE'!D31),0)</f>
        <v>0</v>
      </c>
    </row>
    <row r="104" spans="1:4" x14ac:dyDescent="0.3">
      <c r="A104" s="326" t="s">
        <v>394</v>
      </c>
      <c r="B104" s="328"/>
      <c r="C104" s="328"/>
      <c r="D104" s="328"/>
    </row>
    <row r="105" spans="1:4" x14ac:dyDescent="0.3">
      <c r="A105" s="314" t="s">
        <v>378</v>
      </c>
      <c r="B105" s="315">
        <f>IFERROR('18. CE ANNUALE'!B25/'19. SP ANNUALE + INDICI'!B84,0)</f>
        <v>0</v>
      </c>
      <c r="C105" s="315">
        <f>IFERROR('18. CE ANNUALE'!C25/'19. SP ANNUALE + INDICI'!C84,0)</f>
        <v>0</v>
      </c>
      <c r="D105" s="315">
        <f>IFERROR('18. CE ANNUALE'!D25/'19. SP ANNUALE + INDICI'!D84,0)</f>
        <v>0</v>
      </c>
    </row>
    <row r="106" spans="1:4" x14ac:dyDescent="0.3">
      <c r="A106" s="314" t="s">
        <v>395</v>
      </c>
      <c r="B106" s="315">
        <f>IFERROR('18. CE ANNUALE'!B28/'18. CE ANNUALE'!B9,0)</f>
        <v>0</v>
      </c>
      <c r="C106" s="315">
        <f>IFERROR('18. CE ANNUALE'!C28/'18. CE ANNUALE'!C9,0)</f>
        <v>0</v>
      </c>
      <c r="D106" s="315">
        <f>IFERROR('18. CE ANNUALE'!D28/'18. CE ANNUALE'!D9,0)</f>
        <v>0</v>
      </c>
    </row>
    <row r="107" spans="1:4" ht="25" thickBot="1" x14ac:dyDescent="0.35">
      <c r="A107" s="317" t="s">
        <v>396</v>
      </c>
      <c r="B107" s="483">
        <f>IFERROR('19. SP ANNUALE + INDICI'!B62/'19. SP ANNUALE + INDICI'!B56,0)</f>
        <v>0</v>
      </c>
      <c r="C107" s="483">
        <f>IFERROR('19. SP ANNUALE + INDICI'!C62/'19. SP ANNUALE + INDICI'!C56,0)</f>
        <v>0</v>
      </c>
      <c r="D107" s="483">
        <f>IFERROR('19. SP ANNUALE + INDICI'!D62/'19. SP ANNUALE + INDICI'!D56,0)</f>
        <v>0</v>
      </c>
    </row>
  </sheetData>
  <mergeCells count="3">
    <mergeCell ref="A1:C1"/>
    <mergeCell ref="A4:D4"/>
    <mergeCell ref="A89:D89"/>
  </mergeCells>
  <hyperlinks>
    <hyperlink ref="A1:C1" location="'INDICE BP'!A1" display="TORNA ALL'INDICE" xr:uid="{00000000-0004-0000-1500-000000000000}"/>
  </hyperlinks>
  <pageMargins left="0.7" right="0.7" top="0.75" bottom="0.75" header="0.3" footer="0.3"/>
  <pageSetup paperSize="9" orientation="portrait" horizontalDpi="4294967293" verticalDpi="120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1">
    <tabColor rgb="FF00B050"/>
  </sheetPr>
  <dimension ref="A1:J39"/>
  <sheetViews>
    <sheetView topLeftCell="A15" zoomScale="125" zoomScaleNormal="50" zoomScaleSheetLayoutView="40" workbookViewId="0">
      <selection activeCell="B24" sqref="B24"/>
    </sheetView>
  </sheetViews>
  <sheetFormatPr baseColWidth="10" defaultColWidth="9.1640625" defaultRowHeight="24" x14ac:dyDescent="0.3"/>
  <cols>
    <col min="1" max="1" width="85.1640625" style="26" bestFit="1" customWidth="1"/>
    <col min="2" max="2" width="20.5" style="26" bestFit="1" customWidth="1"/>
    <col min="3" max="6" width="9.1640625" style="26"/>
    <col min="7" max="7" width="35.5" style="26" bestFit="1" customWidth="1"/>
    <col min="8" max="9" width="18" style="26" bestFit="1" customWidth="1"/>
    <col min="10" max="10" width="19.6640625" style="26" bestFit="1" customWidth="1"/>
    <col min="11" max="16384" width="9.1640625" style="26"/>
  </cols>
  <sheetData>
    <row r="1" spans="1:10" s="277" customFormat="1" x14ac:dyDescent="0.2">
      <c r="A1" s="582" t="s">
        <v>388</v>
      </c>
      <c r="B1" s="582"/>
      <c r="C1" s="582"/>
      <c r="D1" s="276"/>
    </row>
    <row r="3" spans="1:10" ht="25" thickBot="1" x14ac:dyDescent="0.35">
      <c r="F3" s="795" t="s">
        <v>277</v>
      </c>
      <c r="G3" s="795"/>
      <c r="H3" s="795"/>
      <c r="I3" s="795"/>
      <c r="J3" s="795"/>
    </row>
    <row r="4" spans="1:10" ht="25" thickBot="1" x14ac:dyDescent="0.35">
      <c r="A4" s="280" t="s">
        <v>278</v>
      </c>
      <c r="B4" s="281" t="s">
        <v>24</v>
      </c>
      <c r="F4" s="299" t="s">
        <v>279</v>
      </c>
      <c r="G4" s="299" t="s">
        <v>280</v>
      </c>
      <c r="H4" s="299" t="s">
        <v>12</v>
      </c>
      <c r="I4" s="300" t="s">
        <v>281</v>
      </c>
      <c r="J4" s="299" t="s">
        <v>282</v>
      </c>
    </row>
    <row r="5" spans="1:10" x14ac:dyDescent="0.3">
      <c r="A5" s="265" t="str">
        <f>'18. CE ANNUALE'!A16</f>
        <v>Costi fissi (produzione, amministrativi e generali)</v>
      </c>
      <c r="B5" s="278">
        <f>'18. CE ANNUALE'!B16</f>
        <v>0</v>
      </c>
      <c r="F5" s="297">
        <f>0</f>
        <v>0</v>
      </c>
      <c r="G5" s="484">
        <f t="shared" ref="G5:G27" si="0">$B$22*F5</f>
        <v>0</v>
      </c>
      <c r="H5" s="484">
        <f t="shared" ref="H5:H27" si="1">$B$12</f>
        <v>0</v>
      </c>
      <c r="I5" s="485">
        <f>H5+G5</f>
        <v>0</v>
      </c>
      <c r="J5" s="486">
        <f t="shared" ref="J5:J27" si="2">$B$26*F5</f>
        <v>0</v>
      </c>
    </row>
    <row r="6" spans="1:10" x14ac:dyDescent="0.3">
      <c r="A6" s="265" t="str">
        <f>'18. CE ANNUALE'!A19</f>
        <v>Costi commerciali (politiche di comunicazione)</v>
      </c>
      <c r="B6" s="278">
        <f>'18. CE ANNUALE'!B19</f>
        <v>0</v>
      </c>
      <c r="F6" s="297">
        <f t="shared" ref="F6:F27" si="3">F5+$B$31</f>
        <v>0</v>
      </c>
      <c r="G6" s="484">
        <f t="shared" si="0"/>
        <v>0</v>
      </c>
      <c r="H6" s="484">
        <f t="shared" si="1"/>
        <v>0</v>
      </c>
      <c r="I6" s="484">
        <f t="shared" ref="I6:I27" si="4">H6+G6</f>
        <v>0</v>
      </c>
      <c r="J6" s="487">
        <f t="shared" si="2"/>
        <v>0</v>
      </c>
    </row>
    <row r="7" spans="1:10" x14ac:dyDescent="0.3">
      <c r="A7" s="202" t="str">
        <f>'18. CE ANNUALE'!A21</f>
        <v>Salari e stipendi</v>
      </c>
      <c r="B7" s="278">
        <f>'18. CE ANNUALE'!C21+'18. CE ANNUALE'!C22</f>
        <v>0</v>
      </c>
      <c r="F7" s="297">
        <f t="shared" si="3"/>
        <v>0</v>
      </c>
      <c r="G7" s="484">
        <f t="shared" si="0"/>
        <v>0</v>
      </c>
      <c r="H7" s="484">
        <f t="shared" si="1"/>
        <v>0</v>
      </c>
      <c r="I7" s="484">
        <f t="shared" si="4"/>
        <v>0</v>
      </c>
      <c r="J7" s="487">
        <f t="shared" si="2"/>
        <v>0</v>
      </c>
    </row>
    <row r="8" spans="1:10" x14ac:dyDescent="0.3">
      <c r="A8" s="202" t="str">
        <f>'18. CE ANNUALE'!A23</f>
        <v>Altri costi per personale</v>
      </c>
      <c r="B8" s="278">
        <f>'18. CE ANNUALE'!B23</f>
        <v>0</v>
      </c>
      <c r="F8" s="297">
        <f t="shared" si="3"/>
        <v>0</v>
      </c>
      <c r="G8" s="484">
        <f t="shared" si="0"/>
        <v>0</v>
      </c>
      <c r="H8" s="484">
        <f t="shared" si="1"/>
        <v>0</v>
      </c>
      <c r="I8" s="484">
        <f t="shared" si="4"/>
        <v>0</v>
      </c>
      <c r="J8" s="487">
        <f t="shared" si="2"/>
        <v>0</v>
      </c>
    </row>
    <row r="9" spans="1:10" x14ac:dyDescent="0.3">
      <c r="A9" s="202" t="str">
        <f>'18. CE ANNUALE'!A26</f>
        <v>Ammortamento immobilizzazioni immateriali e materiali</v>
      </c>
      <c r="B9" s="278">
        <f>'18. CE ANNUALE'!B26</f>
        <v>0</v>
      </c>
      <c r="F9" s="297">
        <f t="shared" si="3"/>
        <v>0</v>
      </c>
      <c r="G9" s="484">
        <f t="shared" si="0"/>
        <v>0</v>
      </c>
      <c r="H9" s="484">
        <f t="shared" si="1"/>
        <v>0</v>
      </c>
      <c r="I9" s="484">
        <f t="shared" si="4"/>
        <v>0</v>
      </c>
      <c r="J9" s="487">
        <f t="shared" si="2"/>
        <v>0</v>
      </c>
    </row>
    <row r="10" spans="1:10" x14ac:dyDescent="0.3">
      <c r="A10" s="265" t="str">
        <f>'18. CE ANNUALE'!A27</f>
        <v>Svalutazione Crediti</v>
      </c>
      <c r="B10" s="279">
        <f>'18. CE ANNUALE'!B27</f>
        <v>0</v>
      </c>
      <c r="F10" s="297">
        <f t="shared" si="3"/>
        <v>0</v>
      </c>
      <c r="G10" s="484">
        <f t="shared" si="0"/>
        <v>0</v>
      </c>
      <c r="H10" s="484">
        <f t="shared" si="1"/>
        <v>0</v>
      </c>
      <c r="I10" s="484">
        <f t="shared" si="4"/>
        <v>0</v>
      </c>
      <c r="J10" s="487">
        <f t="shared" si="2"/>
        <v>0</v>
      </c>
    </row>
    <row r="11" spans="1:10" x14ac:dyDescent="0.3">
      <c r="A11" s="202" t="str">
        <f>'18. CE ANNUALE'!A31</f>
        <v>Interessi passivi bancari</v>
      </c>
      <c r="B11" s="278">
        <f>'18. CE ANNUALE'!B31</f>
        <v>0</v>
      </c>
      <c r="F11" s="297">
        <f t="shared" si="3"/>
        <v>0</v>
      </c>
      <c r="G11" s="484">
        <f t="shared" si="0"/>
        <v>0</v>
      </c>
      <c r="H11" s="484">
        <f t="shared" si="1"/>
        <v>0</v>
      </c>
      <c r="I11" s="484">
        <f t="shared" si="4"/>
        <v>0</v>
      </c>
      <c r="J11" s="487">
        <f t="shared" si="2"/>
        <v>0</v>
      </c>
    </row>
    <row r="12" spans="1:10" x14ac:dyDescent="0.3">
      <c r="A12" s="284" t="s">
        <v>283</v>
      </c>
      <c r="B12" s="285">
        <f>SUM(B5:B11)</f>
        <v>0</v>
      </c>
      <c r="F12" s="297">
        <f t="shared" si="3"/>
        <v>0</v>
      </c>
      <c r="G12" s="484">
        <f t="shared" si="0"/>
        <v>0</v>
      </c>
      <c r="H12" s="484">
        <f t="shared" si="1"/>
        <v>0</v>
      </c>
      <c r="I12" s="484">
        <f t="shared" si="4"/>
        <v>0</v>
      </c>
      <c r="J12" s="487">
        <f t="shared" si="2"/>
        <v>0</v>
      </c>
    </row>
    <row r="13" spans="1:10" ht="25" thickBot="1" x14ac:dyDescent="0.35">
      <c r="A13" s="202"/>
      <c r="B13" s="278"/>
      <c r="F13" s="297">
        <f t="shared" si="3"/>
        <v>0</v>
      </c>
      <c r="G13" s="484">
        <f t="shared" si="0"/>
        <v>0</v>
      </c>
      <c r="H13" s="484">
        <f t="shared" si="1"/>
        <v>0</v>
      </c>
      <c r="I13" s="484">
        <f t="shared" si="4"/>
        <v>0</v>
      </c>
      <c r="J13" s="487">
        <f t="shared" si="2"/>
        <v>0</v>
      </c>
    </row>
    <row r="14" spans="1:10" ht="25" thickBot="1" x14ac:dyDescent="0.35">
      <c r="A14" s="280" t="s">
        <v>284</v>
      </c>
      <c r="B14" s="490" t="s">
        <v>24</v>
      </c>
      <c r="F14" s="297">
        <f t="shared" si="3"/>
        <v>0</v>
      </c>
      <c r="G14" s="484">
        <f t="shared" si="0"/>
        <v>0</v>
      </c>
      <c r="H14" s="484">
        <f t="shared" si="1"/>
        <v>0</v>
      </c>
      <c r="I14" s="484">
        <f t="shared" si="4"/>
        <v>0</v>
      </c>
      <c r="J14" s="487">
        <f t="shared" si="2"/>
        <v>0</v>
      </c>
    </row>
    <row r="15" spans="1:10" x14ac:dyDescent="0.3">
      <c r="A15" s="202" t="str">
        <f>'18. CE ANNUALE'!A12</f>
        <v>Per materie prime, sussidiarie, di consumo merci</v>
      </c>
      <c r="B15" s="428">
        <f>'18. CE ANNUALE'!B12</f>
        <v>0</v>
      </c>
      <c r="F15" s="297">
        <f t="shared" si="3"/>
        <v>0</v>
      </c>
      <c r="G15" s="484">
        <f t="shared" si="0"/>
        <v>0</v>
      </c>
      <c r="H15" s="484">
        <f t="shared" si="1"/>
        <v>0</v>
      </c>
      <c r="I15" s="484">
        <f t="shared" si="4"/>
        <v>0</v>
      </c>
      <c r="J15" s="487">
        <f t="shared" si="2"/>
        <v>0</v>
      </c>
    </row>
    <row r="16" spans="1:10" x14ac:dyDescent="0.3">
      <c r="A16" s="202" t="str">
        <f>'18. CE ANNUALE'!A15</f>
        <v>Costo per servizi (Costo trasporto approvvigionamenti)</v>
      </c>
      <c r="B16" s="278">
        <f>'18. CE ANNUALE'!B15</f>
        <v>0</v>
      </c>
      <c r="F16" s="297">
        <f t="shared" si="3"/>
        <v>0</v>
      </c>
      <c r="G16" s="484">
        <f t="shared" si="0"/>
        <v>0</v>
      </c>
      <c r="H16" s="484">
        <f t="shared" si="1"/>
        <v>0</v>
      </c>
      <c r="I16" s="484">
        <f t="shared" si="4"/>
        <v>0</v>
      </c>
      <c r="J16" s="487">
        <f t="shared" si="2"/>
        <v>0</v>
      </c>
    </row>
    <row r="17" spans="1:10" x14ac:dyDescent="0.3">
      <c r="A17" s="265" t="str">
        <f>'18. CE ANNUALE'!A17</f>
        <v>Provvigioni</v>
      </c>
      <c r="B17" s="278">
        <f>'18. CE ANNUALE'!B17</f>
        <v>0</v>
      </c>
      <c r="F17" s="297">
        <f t="shared" si="3"/>
        <v>0</v>
      </c>
      <c r="G17" s="484">
        <f t="shared" si="0"/>
        <v>0</v>
      </c>
      <c r="H17" s="484">
        <f t="shared" si="1"/>
        <v>0</v>
      </c>
      <c r="I17" s="484">
        <f t="shared" si="4"/>
        <v>0</v>
      </c>
      <c r="J17" s="487">
        <f t="shared" si="2"/>
        <v>0</v>
      </c>
    </row>
    <row r="18" spans="1:10" x14ac:dyDescent="0.3">
      <c r="A18" s="265" t="str">
        <f>'18. CE ANNUALE'!A18</f>
        <v>Commissioni vendita online</v>
      </c>
      <c r="B18" s="278">
        <f>'18. CE ANNUALE'!B18</f>
        <v>0</v>
      </c>
      <c r="F18" s="297">
        <f t="shared" si="3"/>
        <v>0</v>
      </c>
      <c r="G18" s="484">
        <f t="shared" si="0"/>
        <v>0</v>
      </c>
      <c r="H18" s="484">
        <f t="shared" si="1"/>
        <v>0</v>
      </c>
      <c r="I18" s="484">
        <f t="shared" si="4"/>
        <v>0</v>
      </c>
      <c r="J18" s="487">
        <f t="shared" si="2"/>
        <v>0</v>
      </c>
    </row>
    <row r="19" spans="1:10" x14ac:dyDescent="0.3">
      <c r="A19" s="265" t="str">
        <f>'18. CE ANNUALE'!A20</f>
        <v>Costi commerciali (politiche di distribuzione)</v>
      </c>
      <c r="B19" s="278">
        <f>'18. CE ANNUALE'!B20</f>
        <v>0</v>
      </c>
      <c r="F19" s="297">
        <f t="shared" si="3"/>
        <v>0</v>
      </c>
      <c r="G19" s="484">
        <f t="shared" si="0"/>
        <v>0</v>
      </c>
      <c r="H19" s="484">
        <f t="shared" si="1"/>
        <v>0</v>
      </c>
      <c r="I19" s="484">
        <f t="shared" si="4"/>
        <v>0</v>
      </c>
      <c r="J19" s="487">
        <f t="shared" si="2"/>
        <v>0</v>
      </c>
    </row>
    <row r="20" spans="1:10" ht="25" thickBot="1" x14ac:dyDescent="0.35">
      <c r="A20" s="265" t="str">
        <f>'18. CE ANNUALE'!A27</f>
        <v>Svalutazione Crediti</v>
      </c>
      <c r="B20" s="433">
        <f>'18. CE ANNUALE'!B27</f>
        <v>0</v>
      </c>
      <c r="F20" s="297">
        <f t="shared" si="3"/>
        <v>0</v>
      </c>
      <c r="G20" s="484">
        <f t="shared" si="0"/>
        <v>0</v>
      </c>
      <c r="H20" s="484">
        <f t="shared" si="1"/>
        <v>0</v>
      </c>
      <c r="I20" s="484">
        <f t="shared" si="4"/>
        <v>0</v>
      </c>
      <c r="J20" s="487">
        <f t="shared" si="2"/>
        <v>0</v>
      </c>
    </row>
    <row r="21" spans="1:10" ht="25" thickBot="1" x14ac:dyDescent="0.35">
      <c r="A21" s="282" t="s">
        <v>285</v>
      </c>
      <c r="B21" s="283">
        <f>SUM(B15:B20)</f>
        <v>0</v>
      </c>
      <c r="F21" s="297">
        <f t="shared" si="3"/>
        <v>0</v>
      </c>
      <c r="G21" s="484">
        <f t="shared" si="0"/>
        <v>0</v>
      </c>
      <c r="H21" s="484">
        <f t="shared" si="1"/>
        <v>0</v>
      </c>
      <c r="I21" s="484">
        <f t="shared" si="4"/>
        <v>0</v>
      </c>
      <c r="J21" s="487">
        <f t="shared" si="2"/>
        <v>0</v>
      </c>
    </row>
    <row r="22" spans="1:10" ht="25" thickBot="1" x14ac:dyDescent="0.35">
      <c r="A22" s="280" t="s">
        <v>286</v>
      </c>
      <c r="B22" s="286">
        <f>IFERROR(B21/B24,0)</f>
        <v>0</v>
      </c>
      <c r="F22" s="297">
        <f t="shared" si="3"/>
        <v>0</v>
      </c>
      <c r="G22" s="484">
        <f t="shared" si="0"/>
        <v>0</v>
      </c>
      <c r="H22" s="484">
        <f t="shared" si="1"/>
        <v>0</v>
      </c>
      <c r="I22" s="484">
        <f t="shared" si="4"/>
        <v>0</v>
      </c>
      <c r="J22" s="487">
        <f t="shared" si="2"/>
        <v>0</v>
      </c>
    </row>
    <row r="23" spans="1:10" ht="25" thickBot="1" x14ac:dyDescent="0.35">
      <c r="F23" s="297">
        <f t="shared" si="3"/>
        <v>0</v>
      </c>
      <c r="G23" s="484">
        <f t="shared" si="0"/>
        <v>0</v>
      </c>
      <c r="H23" s="484">
        <f t="shared" si="1"/>
        <v>0</v>
      </c>
      <c r="I23" s="484">
        <f t="shared" si="4"/>
        <v>0</v>
      </c>
      <c r="J23" s="487">
        <f t="shared" si="2"/>
        <v>0</v>
      </c>
    </row>
    <row r="24" spans="1:10" x14ac:dyDescent="0.3">
      <c r="A24" s="287" t="s">
        <v>287</v>
      </c>
      <c r="B24" s="291">
        <f>'3. VENDITE'!L7</f>
        <v>0</v>
      </c>
      <c r="F24" s="297">
        <f t="shared" si="3"/>
        <v>0</v>
      </c>
      <c r="G24" s="484">
        <f t="shared" si="0"/>
        <v>0</v>
      </c>
      <c r="H24" s="484">
        <f t="shared" si="1"/>
        <v>0</v>
      </c>
      <c r="I24" s="484">
        <f t="shared" si="4"/>
        <v>0</v>
      </c>
      <c r="J24" s="487">
        <f t="shared" si="2"/>
        <v>0</v>
      </c>
    </row>
    <row r="25" spans="1:10" x14ac:dyDescent="0.3">
      <c r="A25" s="288"/>
      <c r="B25" s="292"/>
      <c r="F25" s="297">
        <f t="shared" si="3"/>
        <v>0</v>
      </c>
      <c r="G25" s="484">
        <f t="shared" si="0"/>
        <v>0</v>
      </c>
      <c r="H25" s="484">
        <f t="shared" si="1"/>
        <v>0</v>
      </c>
      <c r="I25" s="484">
        <f t="shared" si="4"/>
        <v>0</v>
      </c>
      <c r="J25" s="487">
        <f t="shared" si="2"/>
        <v>0</v>
      </c>
    </row>
    <row r="26" spans="1:10" x14ac:dyDescent="0.3">
      <c r="A26" s="288" t="s">
        <v>288</v>
      </c>
      <c r="B26" s="293">
        <f>'3. VENDITE'!D8</f>
        <v>0</v>
      </c>
      <c r="F26" s="297">
        <f t="shared" si="3"/>
        <v>0</v>
      </c>
      <c r="G26" s="484">
        <f t="shared" si="0"/>
        <v>0</v>
      </c>
      <c r="H26" s="484">
        <f t="shared" si="1"/>
        <v>0</v>
      </c>
      <c r="I26" s="484">
        <f t="shared" si="4"/>
        <v>0</v>
      </c>
      <c r="J26" s="487">
        <f t="shared" si="2"/>
        <v>0</v>
      </c>
    </row>
    <row r="27" spans="1:10" ht="25" thickBot="1" x14ac:dyDescent="0.35">
      <c r="A27" s="288"/>
      <c r="B27" s="292"/>
      <c r="F27" s="298">
        <f t="shared" si="3"/>
        <v>0</v>
      </c>
      <c r="G27" s="488">
        <f t="shared" si="0"/>
        <v>0</v>
      </c>
      <c r="H27" s="488">
        <f t="shared" si="1"/>
        <v>0</v>
      </c>
      <c r="I27" s="488">
        <f t="shared" si="4"/>
        <v>0</v>
      </c>
      <c r="J27" s="489">
        <f t="shared" si="2"/>
        <v>0</v>
      </c>
    </row>
    <row r="28" spans="1:10" x14ac:dyDescent="0.3">
      <c r="A28" s="289" t="s">
        <v>17</v>
      </c>
      <c r="B28" s="294">
        <f>IFERROR(B12/(B26-B22),0)</f>
        <v>0</v>
      </c>
      <c r="G28" s="76"/>
      <c r="H28" s="76"/>
      <c r="I28" s="76"/>
      <c r="J28" s="76"/>
    </row>
    <row r="29" spans="1:10" ht="25" thickBot="1" x14ac:dyDescent="0.35">
      <c r="A29" s="290"/>
      <c r="B29" s="295"/>
      <c r="G29" s="76"/>
      <c r="H29" s="76"/>
      <c r="I29" s="76"/>
      <c r="J29" s="76"/>
    </row>
    <row r="30" spans="1:10" x14ac:dyDescent="0.3">
      <c r="G30" s="76"/>
      <c r="H30" s="76"/>
      <c r="I30" s="76"/>
      <c r="J30" s="76"/>
    </row>
    <row r="31" spans="1:10" x14ac:dyDescent="0.3">
      <c r="A31" s="296" t="s">
        <v>289</v>
      </c>
      <c r="B31" s="296">
        <v>0</v>
      </c>
      <c r="G31" s="76"/>
      <c r="H31" s="76"/>
      <c r="I31" s="76"/>
      <c r="J31" s="76"/>
    </row>
    <row r="32" spans="1:10" x14ac:dyDescent="0.3">
      <c r="G32" s="76"/>
      <c r="H32" s="76"/>
      <c r="I32" s="76"/>
      <c r="J32" s="76"/>
    </row>
    <row r="33" spans="7:10" x14ac:dyDescent="0.3">
      <c r="G33" s="76"/>
      <c r="H33" s="76"/>
      <c r="I33" s="76"/>
      <c r="J33" s="76"/>
    </row>
    <row r="34" spans="7:10" x14ac:dyDescent="0.3">
      <c r="G34" s="76"/>
      <c r="H34" s="76"/>
      <c r="I34" s="76"/>
      <c r="J34" s="76"/>
    </row>
    <row r="35" spans="7:10" x14ac:dyDescent="0.3">
      <c r="G35" s="76"/>
      <c r="H35" s="76"/>
      <c r="I35" s="76"/>
      <c r="J35" s="76"/>
    </row>
    <row r="36" spans="7:10" x14ac:dyDescent="0.3">
      <c r="G36" s="76"/>
      <c r="H36" s="76"/>
      <c r="I36" s="76"/>
      <c r="J36" s="76"/>
    </row>
    <row r="37" spans="7:10" x14ac:dyDescent="0.3">
      <c r="G37" s="76"/>
      <c r="H37" s="76"/>
      <c r="I37" s="76"/>
      <c r="J37" s="76"/>
    </row>
    <row r="38" spans="7:10" x14ac:dyDescent="0.3">
      <c r="G38" s="76"/>
      <c r="H38" s="76"/>
      <c r="I38" s="76"/>
      <c r="J38" s="76"/>
    </row>
    <row r="39" spans="7:10" x14ac:dyDescent="0.3">
      <c r="G39" s="76"/>
      <c r="H39" s="76"/>
      <c r="I39" s="76"/>
      <c r="J39" s="76"/>
    </row>
  </sheetData>
  <mergeCells count="2">
    <mergeCell ref="A1:C1"/>
    <mergeCell ref="F3:J3"/>
  </mergeCells>
  <hyperlinks>
    <hyperlink ref="A1:C1" location="'1. INDICE BP'!A1" display="INDICE" xr:uid="{00000000-0004-0000-1600-000000000000}"/>
  </hyperlinks>
  <pageMargins left="0.7" right="0.7" top="0.75" bottom="0.75" header="0.3" footer="0.3"/>
  <pageSetup paperSize="9" orientation="portrait" horizontalDpi="4294967293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D8"/>
  <sheetViews>
    <sheetView topLeftCell="A6" zoomScale="143" zoomScaleNormal="70" workbookViewId="0"/>
  </sheetViews>
  <sheetFormatPr baseColWidth="10" defaultColWidth="24.33203125" defaultRowHeight="24" x14ac:dyDescent="0.3"/>
  <cols>
    <col min="1" max="1" width="53.5" style="26" bestFit="1" customWidth="1"/>
    <col min="2" max="2" width="23.83203125" style="26" customWidth="1"/>
    <col min="3" max="3" width="63.5" style="26" customWidth="1"/>
    <col min="4" max="4" width="43.33203125" style="26" customWidth="1"/>
    <col min="5" max="16384" width="24.33203125" style="26"/>
  </cols>
  <sheetData>
    <row r="1" spans="1:4" x14ac:dyDescent="0.3">
      <c r="A1" s="29" t="s">
        <v>388</v>
      </c>
    </row>
    <row r="3" spans="1:4" ht="25" thickBot="1" x14ac:dyDescent="0.35"/>
    <row r="4" spans="1:4" ht="25" thickBot="1" x14ac:dyDescent="0.35">
      <c r="A4" s="796" t="s">
        <v>79</v>
      </c>
      <c r="B4" s="797"/>
      <c r="C4" s="797"/>
      <c r="D4" s="798"/>
    </row>
    <row r="5" spans="1:4" ht="25" thickBot="1" x14ac:dyDescent="0.35">
      <c r="A5" s="270" t="s">
        <v>71</v>
      </c>
      <c r="B5" s="502">
        <f>'10. FABBISOGNO FINANZIARIO'!B18</f>
        <v>0</v>
      </c>
      <c r="C5" s="271" t="s">
        <v>81</v>
      </c>
      <c r="D5" s="506">
        <f>'10. FABBISOGNO FINANZIARIO'!D18</f>
        <v>0</v>
      </c>
    </row>
    <row r="6" spans="1:4" ht="25" thickBot="1" x14ac:dyDescent="0.35">
      <c r="A6" s="272" t="s">
        <v>77</v>
      </c>
      <c r="B6" s="503">
        <f>'10. FABBISOGNO FINANZIARIO'!B19</f>
        <v>0</v>
      </c>
      <c r="C6" s="273" t="s">
        <v>84</v>
      </c>
      <c r="D6" s="506">
        <f>'10. FABBISOGNO FINANZIARIO'!D19</f>
        <v>0</v>
      </c>
    </row>
    <row r="7" spans="1:4" ht="25" thickBot="1" x14ac:dyDescent="0.35">
      <c r="A7" s="274"/>
      <c r="B7" s="504"/>
      <c r="C7" s="275" t="s">
        <v>86</v>
      </c>
      <c r="D7" s="506">
        <f>'10. FABBISOGNO FINANZIARIO'!D20</f>
        <v>0</v>
      </c>
    </row>
    <row r="8" spans="1:4" ht="25" thickBot="1" x14ac:dyDescent="0.35">
      <c r="A8" s="255" t="s">
        <v>78</v>
      </c>
      <c r="B8" s="505">
        <f>B5+B6</f>
        <v>0</v>
      </c>
      <c r="C8" s="255" t="s">
        <v>89</v>
      </c>
      <c r="D8" s="507">
        <f>SUM(D5:D7)</f>
        <v>0</v>
      </c>
    </row>
  </sheetData>
  <mergeCells count="1">
    <mergeCell ref="A4:D4"/>
  </mergeCells>
  <hyperlinks>
    <hyperlink ref="A1" location="'INDICE BP'!A1" display="TORNA ALL'INDICE" xr:uid="{00000000-0004-0000-1700-000000000000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A1:K41"/>
  <sheetViews>
    <sheetView topLeftCell="A21" zoomScale="150" zoomScaleNormal="60" workbookViewId="0">
      <selection activeCell="F26" sqref="F26"/>
    </sheetView>
  </sheetViews>
  <sheetFormatPr baseColWidth="10" defaultColWidth="12.83203125" defaultRowHeight="24" x14ac:dyDescent="0.3"/>
  <cols>
    <col min="1" max="1" width="90.5" style="26" bestFit="1" customWidth="1"/>
    <col min="2" max="2" width="42.5" style="26" customWidth="1"/>
    <col min="3" max="3" width="21.33203125" style="26" bestFit="1" customWidth="1"/>
    <col min="4" max="4" width="19.6640625" style="26" bestFit="1" customWidth="1"/>
    <col min="5" max="5" width="19.1640625" style="26" bestFit="1" customWidth="1"/>
    <col min="6" max="6" width="12.83203125" style="26"/>
    <col min="7" max="7" width="61.83203125" style="26" bestFit="1" customWidth="1"/>
    <col min="8" max="8" width="34.6640625" style="26" bestFit="1" customWidth="1"/>
    <col min="9" max="11" width="21.33203125" style="26" bestFit="1" customWidth="1"/>
    <col min="12" max="16384" width="12.83203125" style="26"/>
  </cols>
  <sheetData>
    <row r="1" spans="1:11" x14ac:dyDescent="0.3">
      <c r="A1" s="29" t="s">
        <v>388</v>
      </c>
      <c r="B1" s="125"/>
    </row>
    <row r="2" spans="1:11" ht="25" thickBot="1" x14ac:dyDescent="0.35"/>
    <row r="3" spans="1:11" ht="25" thickBot="1" x14ac:dyDescent="0.35">
      <c r="A3" s="790" t="s">
        <v>295</v>
      </c>
      <c r="B3" s="790"/>
      <c r="C3" s="790"/>
      <c r="D3" s="790"/>
      <c r="E3" s="790"/>
      <c r="G3" s="791" t="s">
        <v>465</v>
      </c>
      <c r="H3" s="792"/>
      <c r="I3" s="792"/>
      <c r="J3" s="792"/>
      <c r="K3" s="793"/>
    </row>
    <row r="4" spans="1:11" ht="25" thickBot="1" x14ac:dyDescent="0.35">
      <c r="A4" s="257" t="s">
        <v>43</v>
      </c>
      <c r="B4" s="258" t="s">
        <v>296</v>
      </c>
      <c r="C4" s="258" t="s">
        <v>24</v>
      </c>
      <c r="D4" s="258" t="s">
        <v>25</v>
      </c>
      <c r="E4" s="258" t="s">
        <v>143</v>
      </c>
      <c r="G4" s="249" t="s">
        <v>297</v>
      </c>
      <c r="H4" s="249" t="s">
        <v>296</v>
      </c>
      <c r="I4" s="256" t="str">
        <f>C4</f>
        <v>ANNO 1</v>
      </c>
      <c r="J4" s="256" t="str">
        <f t="shared" ref="J4:K4" si="0">D4</f>
        <v>ANNO 2</v>
      </c>
      <c r="K4" s="256" t="str">
        <f t="shared" si="0"/>
        <v>ANNO 3</v>
      </c>
    </row>
    <row r="5" spans="1:11" x14ac:dyDescent="0.3">
      <c r="A5" s="261" t="s">
        <v>232</v>
      </c>
      <c r="B5" s="491"/>
      <c r="C5" s="491">
        <f>'18. CE ANNUALE'!B28</f>
        <v>0</v>
      </c>
      <c r="D5" s="492">
        <f>'18. CE ANNUALE'!C28</f>
        <v>0</v>
      </c>
      <c r="E5" s="491">
        <f>'18. CE ANNUALE'!D28</f>
        <v>0</v>
      </c>
      <c r="G5" s="198" t="s">
        <v>299</v>
      </c>
      <c r="H5" s="198"/>
      <c r="I5" s="279">
        <f>'19. SP ANNUALE + INDICI'!B44</f>
        <v>0</v>
      </c>
      <c r="J5" s="279">
        <f>'19. SP ANNUALE + INDICI'!C44</f>
        <v>0</v>
      </c>
      <c r="K5" s="279">
        <f>'19. SP ANNUALE + INDICI'!D44</f>
        <v>0</v>
      </c>
    </row>
    <row r="6" spans="1:11" x14ac:dyDescent="0.3">
      <c r="A6" s="262" t="s">
        <v>298</v>
      </c>
      <c r="B6" s="308"/>
      <c r="C6" s="308">
        <f>'11. ELABORATO AMMORTAMENTI'!D30+'3. VENDITE'!D29</f>
        <v>0</v>
      </c>
      <c r="D6" s="308">
        <f>'11. ELABORATO AMMORTAMENTI'!E30+'3. VENDITE'!E29</f>
        <v>0</v>
      </c>
      <c r="E6" s="308">
        <f>'11. ELABORATO AMMORTAMENTI'!F30+'3. VENDITE'!F29</f>
        <v>0</v>
      </c>
      <c r="G6" s="198" t="s">
        <v>301</v>
      </c>
      <c r="H6" s="198"/>
      <c r="I6" s="279">
        <f>'19. SP ANNUALE + INDICI'!B48</f>
        <v>0</v>
      </c>
      <c r="J6" s="279">
        <f>'19. SP ANNUALE + INDICI'!C48</f>
        <v>0</v>
      </c>
      <c r="K6" s="279">
        <f>'19. SP ANNUALE + INDICI'!D48</f>
        <v>0</v>
      </c>
    </row>
    <row r="7" spans="1:11" x14ac:dyDescent="0.3">
      <c r="A7" s="263" t="s">
        <v>300</v>
      </c>
      <c r="B7" s="494"/>
      <c r="C7" s="494">
        <f>C5+C6</f>
        <v>0</v>
      </c>
      <c r="D7" s="495">
        <f t="shared" ref="D7:E7" si="1">D5+D6</f>
        <v>0</v>
      </c>
      <c r="E7" s="494">
        <f t="shared" si="1"/>
        <v>0</v>
      </c>
      <c r="G7" s="198" t="s">
        <v>303</v>
      </c>
      <c r="H7" s="198"/>
      <c r="I7" s="279">
        <f>'19. SP ANNUALE + INDICI'!B78</f>
        <v>0</v>
      </c>
      <c r="J7" s="279">
        <f>'19. SP ANNUALE + INDICI'!C78</f>
        <v>0</v>
      </c>
      <c r="K7" s="279">
        <f>'19. SP ANNUALE + INDICI'!D78</f>
        <v>0</v>
      </c>
    </row>
    <row r="8" spans="1:11" x14ac:dyDescent="0.3">
      <c r="A8" s="262" t="s">
        <v>302</v>
      </c>
      <c r="B8" s="308"/>
      <c r="C8" s="308">
        <f>'18. CE ANNUALE'!B34</f>
        <v>0</v>
      </c>
      <c r="D8" s="493">
        <f>'18. CE ANNUALE'!C34</f>
        <v>0</v>
      </c>
      <c r="E8" s="308">
        <f>'18. CE ANNUALE'!D34</f>
        <v>0</v>
      </c>
      <c r="G8" s="253" t="s">
        <v>47</v>
      </c>
      <c r="H8" s="253"/>
      <c r="I8" s="499">
        <f>SUM(I5:I6)-I7</f>
        <v>0</v>
      </c>
      <c r="J8" s="499">
        <f t="shared" ref="J8:K8" si="2">SUM(J5:J6)-J7</f>
        <v>0</v>
      </c>
      <c r="K8" s="499">
        <f t="shared" si="2"/>
        <v>0</v>
      </c>
    </row>
    <row r="9" spans="1:11" ht="25" thickBot="1" x14ac:dyDescent="0.35">
      <c r="A9" s="263" t="s">
        <v>304</v>
      </c>
      <c r="B9" s="494"/>
      <c r="C9" s="494">
        <f>C7-C8</f>
        <v>0</v>
      </c>
      <c r="D9" s="495">
        <f t="shared" ref="D9:E9" si="3">D7-D8</f>
        <v>0</v>
      </c>
      <c r="E9" s="494">
        <f t="shared" si="3"/>
        <v>0</v>
      </c>
      <c r="G9" s="254" t="s">
        <v>306</v>
      </c>
      <c r="H9" s="254">
        <v>0</v>
      </c>
      <c r="I9" s="500">
        <f>I8-H9</f>
        <v>0</v>
      </c>
      <c r="J9" s="500">
        <f>J8-I8</f>
        <v>0</v>
      </c>
      <c r="K9" s="500">
        <f>K8-J8</f>
        <v>0</v>
      </c>
    </row>
    <row r="10" spans="1:11" x14ac:dyDescent="0.3">
      <c r="A10" s="262" t="s">
        <v>305</v>
      </c>
      <c r="B10" s="308"/>
      <c r="C10" s="308">
        <f>IF(I9&gt;H9,-I9,I9)</f>
        <v>0</v>
      </c>
      <c r="D10" s="493">
        <f>IF(J8-I8&gt;0,-J9,J9)</f>
        <v>0</v>
      </c>
      <c r="E10" s="308">
        <f>IF(K8-J8&gt;0,-K9,K9)</f>
        <v>0</v>
      </c>
      <c r="G10" s="54"/>
      <c r="H10" s="54"/>
      <c r="I10" s="76"/>
      <c r="J10" s="76"/>
      <c r="K10" s="76"/>
    </row>
    <row r="11" spans="1:11" x14ac:dyDescent="0.3">
      <c r="A11" s="262" t="s">
        <v>307</v>
      </c>
      <c r="B11" s="308"/>
      <c r="C11" s="308">
        <f>'19. SP ANNUALE + INDICI'!B66</f>
        <v>0</v>
      </c>
      <c r="D11" s="493">
        <f>'19. SP ANNUALE + INDICI'!C66-'19. SP ANNUALE + INDICI'!B66</f>
        <v>0</v>
      </c>
      <c r="E11" s="308">
        <f>'19. SP ANNUALE + INDICI'!D65-'19. SP ANNUALE + INDICI'!C65</f>
        <v>0</v>
      </c>
    </row>
    <row r="12" spans="1:11" x14ac:dyDescent="0.3">
      <c r="A12" s="263" t="s">
        <v>308</v>
      </c>
      <c r="B12" s="494"/>
      <c r="C12" s="495">
        <f>C9+C10+C11</f>
        <v>0</v>
      </c>
      <c r="D12" s="495">
        <f>D9+D10</f>
        <v>0</v>
      </c>
      <c r="E12" s="494">
        <f>E9+E10</f>
        <v>0</v>
      </c>
    </row>
    <row r="13" spans="1:11" ht="25" thickBot="1" x14ac:dyDescent="0.35">
      <c r="A13" s="262" t="s">
        <v>498</v>
      </c>
      <c r="B13" s="308"/>
      <c r="C13" s="308">
        <f>IF(I17&gt;0,-I17,I17)</f>
        <v>0</v>
      </c>
      <c r="D13" s="308">
        <f>IF(J17&gt;0,-J17,J17)</f>
        <v>0</v>
      </c>
      <c r="E13" s="308">
        <f t="shared" ref="E13" si="4">IF(K17&gt;0,-K17,K17)</f>
        <v>0</v>
      </c>
      <c r="G13" s="790" t="s">
        <v>466</v>
      </c>
      <c r="H13" s="790"/>
      <c r="I13" s="790"/>
      <c r="J13" s="790"/>
      <c r="K13" s="790"/>
    </row>
    <row r="14" spans="1:11" ht="25" thickBot="1" x14ac:dyDescent="0.35">
      <c r="A14" s="263" t="s">
        <v>488</v>
      </c>
      <c r="B14" s="494"/>
      <c r="C14" s="494">
        <f>C12+C13</f>
        <v>0</v>
      </c>
      <c r="D14" s="495">
        <f t="shared" ref="D14:E14" si="5">D12+D13</f>
        <v>0</v>
      </c>
      <c r="E14" s="494">
        <f t="shared" si="5"/>
        <v>0</v>
      </c>
      <c r="G14" s="249" t="s">
        <v>491</v>
      </c>
      <c r="H14" s="249" t="s">
        <v>296</v>
      </c>
      <c r="I14" s="256" t="str">
        <f>I4</f>
        <v>ANNO 1</v>
      </c>
      <c r="J14" s="256" t="str">
        <f>J4</f>
        <v>ANNO 2</v>
      </c>
      <c r="K14" s="256" t="str">
        <f>K4</f>
        <v>ANNO 3</v>
      </c>
    </row>
    <row r="15" spans="1:11" ht="25" thickBot="1" x14ac:dyDescent="0.35">
      <c r="A15" s="262" t="s">
        <v>309</v>
      </c>
      <c r="B15" s="279"/>
      <c r="C15" s="279">
        <f>'18. CE ANNUALE'!B31</f>
        <v>0</v>
      </c>
      <c r="D15" s="496">
        <f>'18. CE ANNUALE'!C31</f>
        <v>0</v>
      </c>
      <c r="E15" s="279">
        <f>'18. CE ANNUALE'!D31</f>
        <v>0</v>
      </c>
      <c r="G15" s="197" t="s">
        <v>311</v>
      </c>
      <c r="H15" s="501">
        <f>'2. IMMOBILIZZAZIONI'!C22</f>
        <v>0</v>
      </c>
      <c r="I15" s="501">
        <f>H15-SUM('11. ELABORATO AMMORTAMENTI'!D6:D17)-'19. SP ANNUALE + INDICI'!B20</f>
        <v>0</v>
      </c>
      <c r="J15" s="501">
        <f>'19. SP ANNUALE + INDICI'!B20-SUM('11. ELABORATO AMMORTAMENTI'!E6:E17)-'19. SP ANNUALE + INDICI'!C20</f>
        <v>0</v>
      </c>
      <c r="K15" s="501">
        <f>'19. SP ANNUALE + INDICI'!C20-SUM('11. ELABORATO AMMORTAMENTI'!F6:F17)-'19. SP ANNUALE + INDICI'!D20</f>
        <v>0</v>
      </c>
    </row>
    <row r="16" spans="1:11" ht="25" thickBot="1" x14ac:dyDescent="0.35">
      <c r="A16" s="262" t="s">
        <v>310</v>
      </c>
      <c r="B16" s="279"/>
      <c r="C16" s="279">
        <f>-('10. FABBISOGNO FINANZIARIO'!I18-'19. SP ANNUALE + INDICI'!B70)</f>
        <v>0</v>
      </c>
      <c r="D16" s="279">
        <f>-('19. SP ANNUALE + INDICI'!B70-'19. SP ANNUALE + INDICI'!C70)</f>
        <v>0</v>
      </c>
      <c r="E16" s="518">
        <f>-('19. SP ANNUALE + INDICI'!C70-'19. SP ANNUALE + INDICI'!D70)</f>
        <v>0</v>
      </c>
      <c r="G16" s="198" t="s">
        <v>312</v>
      </c>
      <c r="H16" s="71">
        <f>'2. IMMOBILIZZAZIONI'!C23</f>
        <v>0</v>
      </c>
      <c r="I16" s="501">
        <f>H16-SUM('11. ELABORATO AMMORTAMENTI'!D18:D29)-'19. SP ANNUALE + INDICI'!B35</f>
        <v>0</v>
      </c>
      <c r="J16" s="501">
        <f>'19. SP ANNUALE + INDICI'!B35-SUM('11. ELABORATO AMMORTAMENTI'!E18:E29)-'19. SP ANNUALE + INDICI'!C35</f>
        <v>0</v>
      </c>
      <c r="K16" s="501">
        <f>'19. SP ANNUALE + INDICI'!C35-SUM('11. ELABORATO AMMORTAMENTI'!F18:F29)-'19. SP ANNUALE + INDICI'!D35</f>
        <v>0</v>
      </c>
    </row>
    <row r="17" spans="1:11" ht="25" thickBot="1" x14ac:dyDescent="0.35">
      <c r="A17" s="303" t="s">
        <v>489</v>
      </c>
      <c r="B17" s="498">
        <f>'10. FABBISOGNO FINANZIARIO'!B20</f>
        <v>0</v>
      </c>
      <c r="C17" s="304">
        <f>C14-C15+C16</f>
        <v>0</v>
      </c>
      <c r="D17" s="516">
        <f t="shared" ref="D17:E17" si="6">D14-D15+D16</f>
        <v>0</v>
      </c>
      <c r="E17" s="304">
        <f t="shared" si="6"/>
        <v>0</v>
      </c>
      <c r="G17" s="255" t="s">
        <v>47</v>
      </c>
      <c r="H17" s="255">
        <f>H15+H16</f>
        <v>0</v>
      </c>
      <c r="I17" s="255">
        <f>SUM(I15:I16)</f>
        <v>0</v>
      </c>
      <c r="J17" s="255">
        <f>SUM(J15:J16)</f>
        <v>0</v>
      </c>
      <c r="K17" s="255">
        <f t="shared" ref="K17" si="7">SUM(K15:K16)</f>
        <v>0</v>
      </c>
    </row>
    <row r="18" spans="1:11" ht="25" thickBot="1" x14ac:dyDescent="0.35">
      <c r="A18" s="266" t="s">
        <v>313</v>
      </c>
      <c r="B18" s="498"/>
      <c r="C18" s="497"/>
      <c r="D18" s="497"/>
      <c r="E18" s="497"/>
    </row>
    <row r="20" spans="1:11" ht="25" thickBot="1" x14ac:dyDescent="0.35"/>
    <row r="21" spans="1:11" ht="25" thickBot="1" x14ac:dyDescent="0.35">
      <c r="A21" s="249" t="s">
        <v>314</v>
      </c>
      <c r="B21" s="256" t="s">
        <v>315</v>
      </c>
      <c r="C21" s="95"/>
      <c r="D21" s="95"/>
      <c r="E21" s="95"/>
    </row>
    <row r="22" spans="1:11" ht="25" thickBot="1" x14ac:dyDescent="0.35">
      <c r="A22" s="796" t="s">
        <v>316</v>
      </c>
      <c r="B22" s="798"/>
      <c r="C22" s="95"/>
      <c r="D22" s="95"/>
      <c r="E22" s="801" t="s">
        <v>549</v>
      </c>
      <c r="F22" s="802"/>
    </row>
    <row r="23" spans="1:11" x14ac:dyDescent="0.3">
      <c r="A23" s="26" t="s">
        <v>317</v>
      </c>
      <c r="B23" s="267">
        <v>0</v>
      </c>
      <c r="E23" s="548" t="s">
        <v>550</v>
      </c>
      <c r="F23" s="548">
        <f>NPV(B41,C17,D17,E17)-B18</f>
        <v>0</v>
      </c>
    </row>
    <row r="24" spans="1:11" x14ac:dyDescent="0.3">
      <c r="A24" s="133" t="s">
        <v>497</v>
      </c>
      <c r="B24" s="259">
        <v>0</v>
      </c>
      <c r="F24" s="549"/>
    </row>
    <row r="25" spans="1:11" x14ac:dyDescent="0.3">
      <c r="A25" s="26" t="s">
        <v>318</v>
      </c>
      <c r="B25" s="251">
        <f>'1. PARAMETRI INIZIALI'!D16+'1. PARAMETRI INIZIALI'!D17</f>
        <v>0</v>
      </c>
    </row>
    <row r="26" spans="1:11" x14ac:dyDescent="0.3">
      <c r="A26" s="26" t="s">
        <v>319</v>
      </c>
      <c r="B26" s="252">
        <f>'10. FABBISOGNO FINANZIARIO'!I19</f>
        <v>0</v>
      </c>
    </row>
    <row r="27" spans="1:11" x14ac:dyDescent="0.3">
      <c r="A27" s="26" t="s">
        <v>320</v>
      </c>
      <c r="B27" s="251">
        <f>'10. FABBISOGNO FINANZIARIO'!B27</f>
        <v>0</v>
      </c>
    </row>
    <row r="28" spans="1:11" x14ac:dyDescent="0.3">
      <c r="A28" s="26" t="s">
        <v>23</v>
      </c>
      <c r="B28" s="279">
        <f>'10. FABBISOGNO FINANZIARIO'!D18</f>
        <v>0</v>
      </c>
    </row>
    <row r="29" spans="1:11" x14ac:dyDescent="0.3">
      <c r="A29" s="26" t="s">
        <v>331</v>
      </c>
      <c r="B29" s="279">
        <f>'19. SP ANNUALE + INDICI'!B63</f>
        <v>0</v>
      </c>
    </row>
    <row r="30" spans="1:11" x14ac:dyDescent="0.3">
      <c r="A30" s="26" t="s">
        <v>321</v>
      </c>
      <c r="B30" s="278">
        <f>'10. FABBISOGNO FINANZIARIO'!I18</f>
        <v>0</v>
      </c>
    </row>
    <row r="31" spans="1:11" x14ac:dyDescent="0.3">
      <c r="A31" s="26" t="s">
        <v>322</v>
      </c>
      <c r="B31" s="278">
        <f>'10. FABBISOGNO FINANZIARIO'!B26</f>
        <v>0</v>
      </c>
    </row>
    <row r="32" spans="1:11" x14ac:dyDescent="0.3">
      <c r="A32" s="26" t="s">
        <v>323</v>
      </c>
      <c r="B32" s="517">
        <v>0</v>
      </c>
    </row>
    <row r="33" spans="1:2" ht="25" thickBot="1" x14ac:dyDescent="0.35">
      <c r="B33" s="518"/>
    </row>
    <row r="34" spans="1:2" ht="25" thickBot="1" x14ac:dyDescent="0.35">
      <c r="A34" s="799" t="s">
        <v>324</v>
      </c>
      <c r="B34" s="800"/>
    </row>
    <row r="35" spans="1:2" x14ac:dyDescent="0.3">
      <c r="A35" s="26" t="s">
        <v>325</v>
      </c>
      <c r="B35" s="269">
        <f>B24-B23</f>
        <v>0</v>
      </c>
    </row>
    <row r="36" spans="1:2" x14ac:dyDescent="0.3">
      <c r="A36" s="26" t="s">
        <v>326</v>
      </c>
      <c r="B36" s="127">
        <f>IFERROR((B30+B31)/B29,0)</f>
        <v>0</v>
      </c>
    </row>
    <row r="37" spans="1:2" x14ac:dyDescent="0.3">
      <c r="B37" s="252"/>
    </row>
    <row r="38" spans="1:2" x14ac:dyDescent="0.3">
      <c r="A38" s="26" t="s">
        <v>490</v>
      </c>
      <c r="B38" s="252">
        <f>AVERAGE('10. FABBISOGNO FINANZIARIO'!I19,'10. FABBISOGNO FINANZIARIO'!B27)</f>
        <v>0</v>
      </c>
    </row>
    <row r="39" spans="1:2" x14ac:dyDescent="0.3">
      <c r="A39" s="26" t="s">
        <v>327</v>
      </c>
      <c r="B39" s="198">
        <f>B32*(1+((1-B25)*B36))</f>
        <v>0</v>
      </c>
    </row>
    <row r="40" spans="1:2" x14ac:dyDescent="0.3">
      <c r="A40" s="26" t="s">
        <v>328</v>
      </c>
      <c r="B40" s="252">
        <f>B23+B35*B39</f>
        <v>0</v>
      </c>
    </row>
    <row r="41" spans="1:2" ht="25" thickBot="1" x14ac:dyDescent="0.35">
      <c r="A41" s="268" t="s">
        <v>329</v>
      </c>
      <c r="B41" s="260">
        <f>IFERROR((B40*B29+B38*(B30+B31))/(B29+B30+B31),0)</f>
        <v>0</v>
      </c>
    </row>
  </sheetData>
  <mergeCells count="6">
    <mergeCell ref="A3:E3"/>
    <mergeCell ref="G3:K3"/>
    <mergeCell ref="G13:K13"/>
    <mergeCell ref="A22:B22"/>
    <mergeCell ref="A34:B34"/>
    <mergeCell ref="E22:F22"/>
  </mergeCells>
  <phoneticPr fontId="23" type="noConversion"/>
  <hyperlinks>
    <hyperlink ref="A1" location="'INDICE BP'!A1" display="TORNA ALL'INDICE" xr:uid="{00000000-0004-0000-1800-000000000000}"/>
  </hyperlinks>
  <pageMargins left="0.7" right="0.7" top="0.75" bottom="0.75" header="0.3" footer="0.3"/>
  <pageSetup paperSize="9" orientation="portrait" horizontalDpi="4294967293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3:H36"/>
  <sheetViews>
    <sheetView topLeftCell="A10" zoomScale="110" zoomScaleNormal="110" workbookViewId="0">
      <selection activeCell="H19" sqref="H19"/>
    </sheetView>
  </sheetViews>
  <sheetFormatPr baseColWidth="10" defaultColWidth="8.83203125" defaultRowHeight="15" x14ac:dyDescent="0.2"/>
  <cols>
    <col min="1" max="1" width="58.5" bestFit="1" customWidth="1"/>
    <col min="2" max="2" width="22.5" customWidth="1"/>
    <col min="3" max="4" width="10.33203125" bestFit="1" customWidth="1"/>
    <col min="6" max="6" width="12.33203125" bestFit="1" customWidth="1"/>
    <col min="8" max="8" width="12.33203125" bestFit="1" customWidth="1"/>
  </cols>
  <sheetData>
    <row r="3" spans="1:8" x14ac:dyDescent="0.2">
      <c r="A3" s="803" t="s">
        <v>368</v>
      </c>
      <c r="B3" s="803"/>
      <c r="C3" s="803"/>
      <c r="D3" s="803"/>
      <c r="F3" t="s">
        <v>369</v>
      </c>
      <c r="H3" t="s">
        <v>370</v>
      </c>
    </row>
    <row r="4" spans="1:8" x14ac:dyDescent="0.2">
      <c r="A4" t="s">
        <v>363</v>
      </c>
      <c r="B4" t="s">
        <v>365</v>
      </c>
      <c r="C4" t="s">
        <v>366</v>
      </c>
      <c r="D4" t="s">
        <v>367</v>
      </c>
    </row>
    <row r="5" spans="1:8" x14ac:dyDescent="0.2">
      <c r="A5" t="s">
        <v>360</v>
      </c>
      <c r="B5">
        <f>'17. FULL COST E PREZZO'!E7</f>
        <v>0</v>
      </c>
      <c r="C5">
        <f>'17. FULL COST E PREZZO'!F7</f>
        <v>0</v>
      </c>
      <c r="D5">
        <f>'17. FULL COST E PREZZO'!G7</f>
        <v>0</v>
      </c>
    </row>
    <row r="6" spans="1:8" x14ac:dyDescent="0.2">
      <c r="A6" t="s">
        <v>361</v>
      </c>
      <c r="B6">
        <f>'17. FULL COST E PREZZO'!E10</f>
        <v>0</v>
      </c>
      <c r="C6">
        <f>'17. FULL COST E PREZZO'!F10</f>
        <v>0</v>
      </c>
      <c r="D6">
        <f>'17. FULL COST E PREZZO'!G10</f>
        <v>0</v>
      </c>
    </row>
    <row r="7" spans="1:8" x14ac:dyDescent="0.2">
      <c r="A7" t="s">
        <v>362</v>
      </c>
      <c r="B7">
        <f>'17. FULL COST E PREZZO'!E17</f>
        <v>0</v>
      </c>
      <c r="C7">
        <f>'17. FULL COST E PREZZO'!F17</f>
        <v>0</v>
      </c>
      <c r="D7">
        <f>'17. FULL COST E PREZZO'!G17</f>
        <v>0</v>
      </c>
    </row>
    <row r="8" spans="1:8" x14ac:dyDescent="0.2">
      <c r="A8" t="str">
        <f>'17. FULL COST E PREZZO'!A27</f>
        <v xml:space="preserve">FULL COST PER UNITA' </v>
      </c>
      <c r="B8">
        <f>'17. FULL COST E PREZZO'!B27</f>
        <v>0</v>
      </c>
      <c r="C8">
        <f>'17. FULL COST E PREZZO'!C27</f>
        <v>0</v>
      </c>
      <c r="D8">
        <f>'17. FULL COST E PREZZO'!D27</f>
        <v>0</v>
      </c>
    </row>
    <row r="9" spans="1:8" x14ac:dyDescent="0.2">
      <c r="A9" t="str">
        <f>'17. FULL COST E PREZZO'!A28</f>
        <v>Mark up</v>
      </c>
      <c r="B9" s="24">
        <f>'17. FULL COST E PREZZO'!B28</f>
        <v>0</v>
      </c>
      <c r="C9" s="24">
        <f>'17. FULL COST E PREZZO'!C28</f>
        <v>0</v>
      </c>
      <c r="D9" s="24">
        <f>'17. FULL COST E PREZZO'!D28</f>
        <v>0</v>
      </c>
    </row>
    <row r="10" spans="1:8" x14ac:dyDescent="0.2">
      <c r="A10" s="23" t="str">
        <f>'17. FULL COST E PREZZO'!A29</f>
        <v>PREZZO INDICATIVO UNITARIO</v>
      </c>
      <c r="B10" s="23">
        <f>B8*(1+B9)</f>
        <v>0</v>
      </c>
      <c r="C10" s="23">
        <f t="shared" ref="C10:D10" si="0">C8*(1+C9)</f>
        <v>0</v>
      </c>
      <c r="D10" s="23">
        <f t="shared" si="0"/>
        <v>0</v>
      </c>
    </row>
    <row r="11" spans="1:8" x14ac:dyDescent="0.2">
      <c r="A11" t="s">
        <v>372</v>
      </c>
    </row>
    <row r="12" spans="1:8" ht="24" x14ac:dyDescent="0.3">
      <c r="A12" s="25" t="s">
        <v>371</v>
      </c>
      <c r="B12" s="8">
        <v>0</v>
      </c>
      <c r="C12" s="8">
        <v>0</v>
      </c>
      <c r="D12" s="8">
        <v>0</v>
      </c>
    </row>
    <row r="14" spans="1:8" x14ac:dyDescent="0.2">
      <c r="A14" t="s">
        <v>375</v>
      </c>
    </row>
    <row r="17" spans="1:3" x14ac:dyDescent="0.2">
      <c r="A17" t="s">
        <v>373</v>
      </c>
      <c r="B17" t="s">
        <v>358</v>
      </c>
      <c r="C17" t="s">
        <v>359</v>
      </c>
    </row>
    <row r="18" spans="1:3" x14ac:dyDescent="0.2">
      <c r="B18" s="8">
        <v>0</v>
      </c>
      <c r="C18" s="8">
        <v>0</v>
      </c>
    </row>
    <row r="21" spans="1:3" x14ac:dyDescent="0.2">
      <c r="A21" s="1" t="s">
        <v>380</v>
      </c>
    </row>
    <row r="23" spans="1:3" x14ac:dyDescent="0.2">
      <c r="A23" s="1" t="s">
        <v>17</v>
      </c>
      <c r="B23" s="5">
        <f>'20. BEP'!B28</f>
        <v>0</v>
      </c>
    </row>
    <row r="24" spans="1:3" x14ac:dyDescent="0.2">
      <c r="A24" t="s">
        <v>374</v>
      </c>
    </row>
    <row r="26" spans="1:3" x14ac:dyDescent="0.2">
      <c r="A26" s="1" t="s">
        <v>376</v>
      </c>
    </row>
    <row r="27" spans="1:3" x14ac:dyDescent="0.2">
      <c r="A27" s="1" t="s">
        <v>377</v>
      </c>
    </row>
    <row r="28" spans="1:3" x14ac:dyDescent="0.2">
      <c r="A28" s="1" t="s">
        <v>378</v>
      </c>
    </row>
    <row r="29" spans="1:3" x14ac:dyDescent="0.2">
      <c r="A29" s="1" t="s">
        <v>379</v>
      </c>
    </row>
    <row r="30" spans="1:3" x14ac:dyDescent="0.2">
      <c r="A30" s="1" t="s">
        <v>381</v>
      </c>
      <c r="B30" t="s">
        <v>382</v>
      </c>
    </row>
    <row r="33" spans="1:1" x14ac:dyDescent="0.2">
      <c r="A33" s="1" t="s">
        <v>383</v>
      </c>
    </row>
    <row r="34" spans="1:1" x14ac:dyDescent="0.2">
      <c r="A34" s="1" t="s">
        <v>384</v>
      </c>
    </row>
    <row r="35" spans="1:1" x14ac:dyDescent="0.2">
      <c r="A35" s="1" t="s">
        <v>385</v>
      </c>
    </row>
    <row r="36" spans="1:1" x14ac:dyDescent="0.2">
      <c r="A36" s="1" t="s">
        <v>386</v>
      </c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rgb="FFFFFF00"/>
  </sheetPr>
  <dimension ref="A1:N17"/>
  <sheetViews>
    <sheetView zoomScale="125" zoomScaleNormal="70" workbookViewId="0">
      <selection activeCell="A7" sqref="A7"/>
    </sheetView>
  </sheetViews>
  <sheetFormatPr baseColWidth="10" defaultColWidth="9.1640625" defaultRowHeight="24" x14ac:dyDescent="0.2"/>
  <cols>
    <col min="1" max="1" width="43.83203125" style="34" bestFit="1" customWidth="1"/>
    <col min="2" max="4" width="14.5" style="34" bestFit="1" customWidth="1"/>
    <col min="5" max="5" width="17.5" style="34" bestFit="1" customWidth="1"/>
    <col min="6" max="6" width="13.83203125" style="34" bestFit="1" customWidth="1"/>
    <col min="7" max="7" width="9.1640625" style="34"/>
    <col min="8" max="8" width="11.83203125" style="34" customWidth="1"/>
    <col min="9" max="10" width="19.33203125" style="34" bestFit="1" customWidth="1"/>
    <col min="11" max="11" width="13.5" style="34" bestFit="1" customWidth="1"/>
    <col min="12" max="13" width="12" style="34" bestFit="1" customWidth="1"/>
    <col min="14" max="14" width="14.33203125" style="34" customWidth="1"/>
    <col min="15" max="16384" width="9.1640625" style="34"/>
  </cols>
  <sheetData>
    <row r="1" spans="1:14" x14ac:dyDescent="0.2">
      <c r="A1" s="582" t="s">
        <v>388</v>
      </c>
      <c r="B1" s="582"/>
      <c r="C1" s="582"/>
    </row>
    <row r="2" spans="1:14" x14ac:dyDescent="0.2">
      <c r="A2" s="35"/>
      <c r="B2" s="35"/>
      <c r="C2" s="35"/>
    </row>
    <row r="3" spans="1:14" x14ac:dyDescent="0.2">
      <c r="N3" s="35"/>
    </row>
    <row r="4" spans="1:14" ht="21" customHeight="1" thickBot="1" x14ac:dyDescent="0.25">
      <c r="A4" s="595" t="s">
        <v>398</v>
      </c>
      <c r="B4" s="595"/>
      <c r="C4" s="595"/>
      <c r="D4" s="595"/>
      <c r="E4" s="35"/>
      <c r="F4" s="595" t="s">
        <v>399</v>
      </c>
      <c r="G4" s="597"/>
      <c r="H4" s="597"/>
      <c r="I4" s="597"/>
      <c r="J4" s="597"/>
    </row>
    <row r="5" spans="1:14" ht="48.75" customHeight="1" thickBot="1" x14ac:dyDescent="0.25">
      <c r="A5" s="36" t="s">
        <v>290</v>
      </c>
      <c r="B5" s="37" t="str">
        <f>I12</f>
        <v>ANNO 1</v>
      </c>
      <c r="C5" s="37" t="str">
        <f>J12</f>
        <v>ANNO 2</v>
      </c>
      <c r="D5" s="37" t="str">
        <f>K12</f>
        <v>ANNO 3</v>
      </c>
      <c r="E5" s="35"/>
      <c r="F5" s="589" t="s">
        <v>364</v>
      </c>
      <c r="G5" s="590"/>
      <c r="H5" s="591"/>
      <c r="I5" s="38" t="s">
        <v>358</v>
      </c>
      <c r="J5" s="38" t="s">
        <v>359</v>
      </c>
    </row>
    <row r="6" spans="1:14" ht="21" customHeight="1" thickBot="1" x14ac:dyDescent="0.25">
      <c r="A6" s="536" t="s">
        <v>548</v>
      </c>
      <c r="B6" s="39">
        <v>0</v>
      </c>
      <c r="C6" s="39">
        <v>0</v>
      </c>
      <c r="D6" s="39">
        <v>0</v>
      </c>
      <c r="E6" s="35"/>
      <c r="F6" s="592"/>
      <c r="G6" s="593"/>
      <c r="H6" s="594"/>
      <c r="I6" s="537">
        <v>0</v>
      </c>
      <c r="J6" s="537">
        <v>0</v>
      </c>
    </row>
    <row r="7" spans="1:14" ht="21.75" customHeight="1" x14ac:dyDescent="0.2">
      <c r="A7" s="536" t="s">
        <v>44</v>
      </c>
      <c r="B7" s="40">
        <v>0</v>
      </c>
      <c r="C7" s="40">
        <v>0</v>
      </c>
      <c r="D7" s="40">
        <v>0</v>
      </c>
      <c r="E7" s="35"/>
      <c r="F7" s="35"/>
    </row>
    <row r="8" spans="1:14" ht="25" thickBot="1" x14ac:dyDescent="0.25">
      <c r="A8" s="536" t="s">
        <v>45</v>
      </c>
      <c r="B8" s="40">
        <v>0</v>
      </c>
      <c r="C8" s="40">
        <v>0</v>
      </c>
      <c r="D8" s="40">
        <v>0</v>
      </c>
    </row>
    <row r="9" spans="1:14" ht="25" thickBot="1" x14ac:dyDescent="0.25">
      <c r="A9" s="36" t="s">
        <v>291</v>
      </c>
      <c r="B9" s="37" t="str">
        <f>B5</f>
        <v>ANNO 1</v>
      </c>
      <c r="C9" s="37" t="str">
        <f t="shared" ref="C9:D9" si="0">C5</f>
        <v>ANNO 2</v>
      </c>
      <c r="D9" s="37" t="str">
        <f t="shared" si="0"/>
        <v>ANNO 3</v>
      </c>
    </row>
    <row r="10" spans="1:14" x14ac:dyDescent="0.2">
      <c r="A10" s="41" t="str">
        <f>A6</f>
        <v>abzero</v>
      </c>
      <c r="B10" s="39">
        <v>0</v>
      </c>
      <c r="C10" s="42">
        <v>0</v>
      </c>
      <c r="D10" s="43">
        <v>0</v>
      </c>
    </row>
    <row r="11" spans="1:14" ht="25" thickBot="1" x14ac:dyDescent="0.25">
      <c r="A11" s="44" t="str">
        <f>A7</f>
        <v>Prodotto/Servizio 2</v>
      </c>
      <c r="B11" s="40">
        <v>0</v>
      </c>
      <c r="C11" s="45">
        <v>0</v>
      </c>
      <c r="D11" s="46">
        <v>0</v>
      </c>
      <c r="F11" s="595" t="s">
        <v>401</v>
      </c>
      <c r="G11" s="595"/>
      <c r="H11" s="595"/>
      <c r="I11" s="595"/>
      <c r="J11" s="595"/>
      <c r="K11" s="595"/>
    </row>
    <row r="12" spans="1:14" ht="48" customHeight="1" thickBot="1" x14ac:dyDescent="0.25">
      <c r="A12" s="47" t="str">
        <f>A8</f>
        <v>Prodotto/Servizio 3</v>
      </c>
      <c r="B12" s="48">
        <v>0</v>
      </c>
      <c r="C12" s="49">
        <v>0</v>
      </c>
      <c r="D12" s="50">
        <v>0</v>
      </c>
      <c r="F12" s="589" t="s">
        <v>397</v>
      </c>
      <c r="G12" s="590"/>
      <c r="H12" s="591"/>
      <c r="I12" s="38" t="s">
        <v>24</v>
      </c>
      <c r="J12" s="38" t="s">
        <v>25</v>
      </c>
      <c r="K12" s="38" t="s">
        <v>143</v>
      </c>
    </row>
    <row r="13" spans="1:14" ht="38.25" customHeight="1" thickBot="1" x14ac:dyDescent="0.25">
      <c r="A13" s="51" t="s">
        <v>47</v>
      </c>
      <c r="B13" s="52">
        <f>SUM(B10:B12)</f>
        <v>0</v>
      </c>
      <c r="C13" s="52">
        <f>SUM(C10:C12)</f>
        <v>0</v>
      </c>
      <c r="D13" s="53">
        <f>SUM(D10:D12)</f>
        <v>0</v>
      </c>
      <c r="F13" s="592"/>
      <c r="G13" s="593"/>
      <c r="H13" s="594"/>
      <c r="I13" s="403">
        <v>0</v>
      </c>
      <c r="J13" s="403">
        <v>0</v>
      </c>
      <c r="K13" s="403">
        <v>0</v>
      </c>
    </row>
    <row r="14" spans="1:14" ht="45.75" customHeight="1" thickBot="1" x14ac:dyDescent="0.25">
      <c r="F14" s="598" t="s">
        <v>351</v>
      </c>
      <c r="G14" s="599"/>
      <c r="H14" s="600"/>
      <c r="I14" s="403">
        <v>0</v>
      </c>
      <c r="J14" s="403">
        <v>0</v>
      </c>
      <c r="K14" s="403">
        <v>0</v>
      </c>
    </row>
    <row r="15" spans="1:14" ht="25" thickBot="1" x14ac:dyDescent="0.25">
      <c r="A15" s="596" t="s">
        <v>400</v>
      </c>
      <c r="B15" s="596"/>
      <c r="C15" s="596"/>
      <c r="D15" s="596"/>
    </row>
    <row r="16" spans="1:14" x14ac:dyDescent="0.2">
      <c r="A16" s="583" t="s">
        <v>21</v>
      </c>
      <c r="B16" s="584"/>
      <c r="C16" s="585"/>
      <c r="D16" s="404">
        <v>0</v>
      </c>
    </row>
    <row r="17" spans="1:5" ht="25" thickBot="1" x14ac:dyDescent="0.25">
      <c r="A17" s="586" t="s">
        <v>22</v>
      </c>
      <c r="B17" s="587"/>
      <c r="C17" s="588"/>
      <c r="D17" s="405">
        <v>0</v>
      </c>
      <c r="E17" s="34">
        <v>0</v>
      </c>
    </row>
  </sheetData>
  <mergeCells count="10">
    <mergeCell ref="A1:C1"/>
    <mergeCell ref="A16:C16"/>
    <mergeCell ref="A17:C17"/>
    <mergeCell ref="F12:H13"/>
    <mergeCell ref="F5:H6"/>
    <mergeCell ref="A4:D4"/>
    <mergeCell ref="A15:D15"/>
    <mergeCell ref="F11:K11"/>
    <mergeCell ref="F4:J4"/>
    <mergeCell ref="F14:H14"/>
  </mergeCells>
  <phoneticPr fontId="23" type="noConversion"/>
  <hyperlinks>
    <hyperlink ref="A1:C1" location="'INDICE BP'!A1" display="TORNA ALL'INDICE" xr:uid="{00000000-0004-0000-0200-000000000000}"/>
  </hyperlinks>
  <pageMargins left="0.7" right="0.7" top="0.75" bottom="0.75" header="0.3" footer="0.3"/>
  <pageSetup paperSize="9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">
    <tabColor rgb="FFFFFF00"/>
  </sheetPr>
  <dimension ref="A1:BB55"/>
  <sheetViews>
    <sheetView topLeftCell="B2" zoomScaleNormal="50" workbookViewId="0">
      <selection activeCell="I20" sqref="I20"/>
    </sheetView>
  </sheetViews>
  <sheetFormatPr baseColWidth="10" defaultColWidth="9.1640625" defaultRowHeight="15" x14ac:dyDescent="0.2"/>
  <cols>
    <col min="1" max="1" width="49.1640625" style="10" customWidth="1"/>
    <col min="2" max="2" width="49.1640625" style="10" bestFit="1" customWidth="1"/>
    <col min="3" max="3" width="21.6640625" style="10" bestFit="1" customWidth="1"/>
    <col min="4" max="5" width="14.1640625" style="10" bestFit="1" customWidth="1"/>
    <col min="6" max="6" width="9.1640625" style="10"/>
    <col min="7" max="7" width="46.5" style="10" customWidth="1"/>
    <col min="8" max="8" width="49.1640625" style="10" bestFit="1" customWidth="1"/>
    <col min="9" max="9" width="21.6640625" style="10" bestFit="1" customWidth="1"/>
    <col min="10" max="10" width="15.33203125" style="10" bestFit="1" customWidth="1"/>
    <col min="11" max="11" width="14.1640625" style="10" bestFit="1" customWidth="1"/>
    <col min="12" max="16384" width="9.1640625" style="10"/>
  </cols>
  <sheetData>
    <row r="1" spans="1:54" s="27" customFormat="1" ht="24" x14ac:dyDescent="0.3">
      <c r="A1" s="66" t="s">
        <v>388</v>
      </c>
      <c r="B1" s="29"/>
      <c r="C1" s="26"/>
      <c r="D1" s="26"/>
      <c r="E1" s="26"/>
      <c r="F1" s="26"/>
      <c r="G1" s="26"/>
      <c r="H1" s="26"/>
      <c r="I1" s="26"/>
      <c r="J1" s="26"/>
      <c r="K1" s="26"/>
    </row>
    <row r="2" spans="1:54" s="27" customFormat="1" ht="25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54" s="31" customFormat="1" ht="25" thickBot="1" x14ac:dyDescent="0.35">
      <c r="A3" s="64" t="s">
        <v>402</v>
      </c>
      <c r="B3" s="65"/>
      <c r="C3" s="65"/>
      <c r="D3" s="65"/>
      <c r="E3" s="65"/>
      <c r="F3" s="54"/>
      <c r="G3" s="64" t="s">
        <v>403</v>
      </c>
      <c r="H3" s="65"/>
      <c r="I3" s="65"/>
      <c r="J3" s="65"/>
      <c r="K3" s="65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</row>
    <row r="4" spans="1:54" ht="25" thickBot="1" x14ac:dyDescent="0.35">
      <c r="A4" s="55" t="s">
        <v>292</v>
      </c>
      <c r="B4" s="56" t="s">
        <v>28</v>
      </c>
      <c r="C4" s="57" t="s">
        <v>24</v>
      </c>
      <c r="D4" s="57" t="s">
        <v>25</v>
      </c>
      <c r="E4" s="57" t="s">
        <v>143</v>
      </c>
      <c r="F4" s="26"/>
      <c r="G4" s="55" t="s">
        <v>27</v>
      </c>
      <c r="H4" s="56" t="s">
        <v>28</v>
      </c>
      <c r="I4" s="57" t="str">
        <f>C4</f>
        <v>ANNO 1</v>
      </c>
      <c r="J4" s="57" t="str">
        <f t="shared" ref="J4:K4" si="0">D4</f>
        <v>ANNO 2</v>
      </c>
      <c r="K4" s="57" t="str">
        <f t="shared" si="0"/>
        <v>ANNO 3</v>
      </c>
    </row>
    <row r="5" spans="1:54" ht="24" x14ac:dyDescent="0.3">
      <c r="A5" s="61" t="s">
        <v>499</v>
      </c>
      <c r="B5" s="62">
        <v>0</v>
      </c>
      <c r="C5" s="63">
        <v>0</v>
      </c>
      <c r="D5" s="63">
        <v>0</v>
      </c>
      <c r="E5" s="63">
        <v>0</v>
      </c>
      <c r="F5" s="26"/>
      <c r="G5" s="61" t="s">
        <v>504</v>
      </c>
      <c r="H5" s="62">
        <v>0</v>
      </c>
      <c r="I5" s="63">
        <v>0</v>
      </c>
      <c r="J5" s="63">
        <v>0</v>
      </c>
      <c r="K5" s="63">
        <v>0</v>
      </c>
    </row>
    <row r="6" spans="1:54" ht="24" x14ac:dyDescent="0.3">
      <c r="A6" s="61" t="s">
        <v>500</v>
      </c>
      <c r="B6" s="62">
        <v>0</v>
      </c>
      <c r="C6" s="63">
        <v>0</v>
      </c>
      <c r="D6" s="63">
        <v>0</v>
      </c>
      <c r="E6" s="63">
        <v>0</v>
      </c>
      <c r="F6" s="26"/>
      <c r="G6" s="61" t="s">
        <v>505</v>
      </c>
      <c r="H6" s="62">
        <v>0</v>
      </c>
      <c r="I6" s="63">
        <v>0</v>
      </c>
      <c r="J6" s="63">
        <v>0</v>
      </c>
      <c r="K6" s="63">
        <v>0</v>
      </c>
    </row>
    <row r="7" spans="1:54" ht="24" x14ac:dyDescent="0.3">
      <c r="A7" s="61" t="s">
        <v>501</v>
      </c>
      <c r="B7" s="62">
        <v>0</v>
      </c>
      <c r="C7" s="63">
        <v>0</v>
      </c>
      <c r="D7" s="63">
        <v>0</v>
      </c>
      <c r="E7" s="63">
        <v>0</v>
      </c>
      <c r="F7" s="26"/>
      <c r="G7" s="61" t="s">
        <v>506</v>
      </c>
      <c r="H7" s="62">
        <v>0</v>
      </c>
      <c r="I7" s="63">
        <v>0</v>
      </c>
      <c r="J7" s="63">
        <v>0</v>
      </c>
      <c r="K7" s="63">
        <v>0</v>
      </c>
    </row>
    <row r="8" spans="1:54" ht="24" x14ac:dyDescent="0.3">
      <c r="A8" s="61" t="s">
        <v>502</v>
      </c>
      <c r="B8" s="62">
        <v>0</v>
      </c>
      <c r="C8" s="63">
        <v>0</v>
      </c>
      <c r="D8" s="63">
        <v>0</v>
      </c>
      <c r="E8" s="63">
        <v>0</v>
      </c>
      <c r="F8" s="26"/>
      <c r="G8" s="61" t="s">
        <v>507</v>
      </c>
      <c r="H8" s="62">
        <v>0</v>
      </c>
      <c r="I8" s="63">
        <v>0</v>
      </c>
      <c r="J8" s="63">
        <v>0</v>
      </c>
      <c r="K8" s="63">
        <v>0</v>
      </c>
    </row>
    <row r="9" spans="1:54" ht="24" x14ac:dyDescent="0.3">
      <c r="A9" s="61" t="s">
        <v>503</v>
      </c>
      <c r="B9" s="62">
        <v>0</v>
      </c>
      <c r="C9" s="63">
        <v>0</v>
      </c>
      <c r="D9" s="63">
        <v>0</v>
      </c>
      <c r="E9" s="63">
        <v>0</v>
      </c>
      <c r="F9" s="26"/>
      <c r="G9" s="61" t="s">
        <v>508</v>
      </c>
      <c r="H9" s="62">
        <v>0</v>
      </c>
      <c r="I9" s="63">
        <v>0</v>
      </c>
      <c r="J9" s="63">
        <v>0</v>
      </c>
      <c r="K9" s="63">
        <v>0</v>
      </c>
    </row>
    <row r="10" spans="1:54" ht="24" x14ac:dyDescent="0.3">
      <c r="A10" s="61" t="s">
        <v>29</v>
      </c>
      <c r="B10" s="62">
        <v>0</v>
      </c>
      <c r="C10" s="63">
        <v>0</v>
      </c>
      <c r="D10" s="63">
        <v>0</v>
      </c>
      <c r="E10" s="63">
        <v>0</v>
      </c>
      <c r="F10" s="26"/>
      <c r="G10" s="61" t="s">
        <v>509</v>
      </c>
      <c r="H10" s="62">
        <v>0</v>
      </c>
      <c r="I10" s="63">
        <v>0</v>
      </c>
      <c r="J10" s="63">
        <v>0</v>
      </c>
      <c r="K10" s="63">
        <v>0</v>
      </c>
    </row>
    <row r="11" spans="1:54" ht="24" x14ac:dyDescent="0.3">
      <c r="A11" s="61" t="s">
        <v>30</v>
      </c>
      <c r="B11" s="62">
        <v>0</v>
      </c>
      <c r="C11" s="63">
        <v>0</v>
      </c>
      <c r="D11" s="63">
        <v>0</v>
      </c>
      <c r="E11" s="63">
        <v>0</v>
      </c>
      <c r="F11" s="26"/>
      <c r="G11" s="61" t="s">
        <v>510</v>
      </c>
      <c r="H11" s="62">
        <v>0</v>
      </c>
      <c r="I11" s="63">
        <v>0</v>
      </c>
      <c r="J11" s="63">
        <v>0</v>
      </c>
      <c r="K11" s="63">
        <v>0</v>
      </c>
    </row>
    <row r="12" spans="1:54" ht="24" x14ac:dyDescent="0.3">
      <c r="A12" s="61" t="s">
        <v>31</v>
      </c>
      <c r="B12" s="62">
        <v>0</v>
      </c>
      <c r="C12" s="63">
        <v>0</v>
      </c>
      <c r="D12" s="63">
        <v>0</v>
      </c>
      <c r="E12" s="63">
        <v>0</v>
      </c>
      <c r="F12" s="26"/>
      <c r="G12" s="61" t="s">
        <v>511</v>
      </c>
      <c r="H12" s="62">
        <v>0</v>
      </c>
      <c r="I12" s="63">
        <v>0</v>
      </c>
      <c r="J12" s="63">
        <v>0</v>
      </c>
      <c r="K12" s="63">
        <v>0</v>
      </c>
    </row>
    <row r="13" spans="1:54" ht="24" x14ac:dyDescent="0.3">
      <c r="A13" s="61" t="s">
        <v>32</v>
      </c>
      <c r="B13" s="62">
        <v>0</v>
      </c>
      <c r="C13" s="63">
        <v>0</v>
      </c>
      <c r="D13" s="63">
        <v>0</v>
      </c>
      <c r="E13" s="63">
        <v>0</v>
      </c>
      <c r="F13" s="26"/>
      <c r="G13" s="61" t="s">
        <v>512</v>
      </c>
      <c r="H13" s="62">
        <v>0</v>
      </c>
      <c r="I13" s="63">
        <v>0</v>
      </c>
      <c r="J13" s="63">
        <v>0</v>
      </c>
      <c r="K13" s="63">
        <v>0</v>
      </c>
    </row>
    <row r="14" spans="1:54" ht="24" x14ac:dyDescent="0.3">
      <c r="A14" s="61" t="s">
        <v>33</v>
      </c>
      <c r="B14" s="62">
        <v>0</v>
      </c>
      <c r="C14" s="63">
        <v>0</v>
      </c>
      <c r="D14" s="63">
        <v>0</v>
      </c>
      <c r="E14" s="63">
        <v>0</v>
      </c>
      <c r="F14" s="26"/>
      <c r="G14" s="61" t="s">
        <v>513</v>
      </c>
      <c r="H14" s="62">
        <v>0</v>
      </c>
      <c r="I14" s="63">
        <v>0</v>
      </c>
      <c r="J14" s="63">
        <v>0</v>
      </c>
      <c r="K14" s="63">
        <v>0</v>
      </c>
    </row>
    <row r="15" spans="1:54" ht="24" x14ac:dyDescent="0.3">
      <c r="A15" s="61" t="s">
        <v>34</v>
      </c>
      <c r="B15" s="62">
        <v>0</v>
      </c>
      <c r="C15" s="63">
        <v>0</v>
      </c>
      <c r="D15" s="63">
        <v>0</v>
      </c>
      <c r="E15" s="63">
        <v>0</v>
      </c>
      <c r="F15" s="26"/>
      <c r="G15" s="61" t="s">
        <v>35</v>
      </c>
      <c r="H15" s="62">
        <v>0</v>
      </c>
      <c r="I15" s="63">
        <v>0</v>
      </c>
      <c r="J15" s="63">
        <v>0</v>
      </c>
      <c r="K15" s="63">
        <v>0</v>
      </c>
    </row>
    <row r="16" spans="1:54" ht="25" thickBot="1" x14ac:dyDescent="0.35">
      <c r="A16" s="61" t="s">
        <v>36</v>
      </c>
      <c r="B16" s="62">
        <v>0</v>
      </c>
      <c r="C16" s="63">
        <v>0</v>
      </c>
      <c r="D16" s="63">
        <v>0</v>
      </c>
      <c r="E16" s="63">
        <v>0</v>
      </c>
      <c r="F16" s="26"/>
      <c r="G16" s="61" t="s">
        <v>37</v>
      </c>
      <c r="H16" s="62">
        <v>0</v>
      </c>
      <c r="I16" s="63">
        <v>0</v>
      </c>
      <c r="J16" s="63">
        <v>0</v>
      </c>
      <c r="K16" s="63">
        <v>0</v>
      </c>
    </row>
    <row r="17" spans="1:11" ht="25" thickBot="1" x14ac:dyDescent="0.35">
      <c r="A17" s="603" t="s">
        <v>38</v>
      </c>
      <c r="B17" s="604"/>
      <c r="C17" s="58">
        <f>SUM(C5:C16)</f>
        <v>0</v>
      </c>
      <c r="D17" s="58">
        <f t="shared" ref="D17:E17" si="1">SUM(D5:D16)</f>
        <v>0</v>
      </c>
      <c r="E17" s="58">
        <f t="shared" si="1"/>
        <v>0</v>
      </c>
      <c r="F17" s="26"/>
      <c r="G17" s="603" t="s">
        <v>39</v>
      </c>
      <c r="H17" s="605"/>
      <c r="I17" s="59">
        <f>SUM(I5:I16)</f>
        <v>0</v>
      </c>
      <c r="J17" s="59">
        <f>SUM(J5:J16)</f>
        <v>0</v>
      </c>
      <c r="K17" s="59">
        <f>SUM(K5:K16)</f>
        <v>0</v>
      </c>
    </row>
    <row r="18" spans="1:11" ht="24" x14ac:dyDescent="0.3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24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25" thickBot="1" x14ac:dyDescent="0.35">
      <c r="A20" s="82" t="s">
        <v>412</v>
      </c>
      <c r="B20" s="83"/>
      <c r="C20" s="84"/>
      <c r="D20" s="84"/>
      <c r="E20" s="84"/>
      <c r="F20" s="26"/>
      <c r="G20" s="26"/>
      <c r="H20" s="26"/>
      <c r="I20" s="26"/>
      <c r="J20" s="26"/>
      <c r="K20" s="26"/>
    </row>
    <row r="21" spans="1:11" ht="25" thickBot="1" x14ac:dyDescent="0.35">
      <c r="A21" s="608" t="str">
        <f>A4</f>
        <v>IMMOBILIZZAZIONI IMMATERIALI</v>
      </c>
      <c r="B21" s="609"/>
      <c r="C21" s="85" t="str">
        <f>C4</f>
        <v>ANNO 1</v>
      </c>
      <c r="D21" s="85" t="str">
        <f t="shared" ref="D21:E21" si="2">D4</f>
        <v>ANNO 2</v>
      </c>
      <c r="E21" s="85" t="str">
        <f t="shared" si="2"/>
        <v>ANNO 3</v>
      </c>
      <c r="F21" s="26"/>
      <c r="G21" s="26"/>
      <c r="H21" s="26"/>
      <c r="I21" s="26"/>
      <c r="J21" s="26"/>
      <c r="K21" s="26"/>
    </row>
    <row r="22" spans="1:11" ht="24" x14ac:dyDescent="0.3">
      <c r="A22" s="606" t="s">
        <v>40</v>
      </c>
      <c r="B22" s="607"/>
      <c r="C22" s="86">
        <f>C17</f>
        <v>0</v>
      </c>
      <c r="D22" s="86">
        <f t="shared" ref="D22:E22" si="3">D17</f>
        <v>0</v>
      </c>
      <c r="E22" s="86">
        <f t="shared" si="3"/>
        <v>0</v>
      </c>
      <c r="F22" s="26"/>
      <c r="G22" s="26"/>
      <c r="H22" s="26"/>
      <c r="I22" s="26"/>
      <c r="J22" s="26"/>
      <c r="K22" s="26"/>
    </row>
    <row r="23" spans="1:11" ht="25" thickBot="1" x14ac:dyDescent="0.35">
      <c r="A23" s="606" t="s">
        <v>41</v>
      </c>
      <c r="B23" s="607"/>
      <c r="C23" s="87">
        <f>I17</f>
        <v>0</v>
      </c>
      <c r="D23" s="87">
        <f t="shared" ref="D23:E23" si="4">J17</f>
        <v>0</v>
      </c>
      <c r="E23" s="87">
        <f t="shared" si="4"/>
        <v>0</v>
      </c>
      <c r="F23" s="26"/>
      <c r="G23" s="26"/>
      <c r="H23" s="26"/>
      <c r="I23" s="26"/>
      <c r="J23" s="26"/>
      <c r="K23" s="26"/>
    </row>
    <row r="24" spans="1:11" ht="25" thickBot="1" x14ac:dyDescent="0.35">
      <c r="A24" s="601" t="s">
        <v>42</v>
      </c>
      <c r="B24" s="602"/>
      <c r="C24" s="437">
        <f>SUM(C22:C23)</f>
        <v>0</v>
      </c>
      <c r="D24" s="437">
        <f t="shared" ref="D24:E24" si="5">SUM(D22:D23)</f>
        <v>0</v>
      </c>
      <c r="E24" s="437">
        <f t="shared" si="5"/>
        <v>0</v>
      </c>
      <c r="F24" s="26"/>
      <c r="G24" s="26"/>
      <c r="H24" s="26"/>
      <c r="I24" s="26"/>
      <c r="J24" s="26"/>
      <c r="K24" s="26"/>
    </row>
    <row r="25" spans="1:11" x14ac:dyDescent="0.2">
      <c r="A25" s="32"/>
      <c r="B25" s="32"/>
      <c r="C25" s="33"/>
      <c r="D25" s="33"/>
      <c r="E25" s="33"/>
    </row>
    <row r="55" spans="1:5" x14ac:dyDescent="0.2">
      <c r="A55" s="32"/>
      <c r="B55" s="32"/>
      <c r="C55" s="33"/>
      <c r="D55" s="33"/>
      <c r="E55" s="33"/>
    </row>
  </sheetData>
  <mergeCells count="6">
    <mergeCell ref="A24:B24"/>
    <mergeCell ref="A17:B17"/>
    <mergeCell ref="G17:H17"/>
    <mergeCell ref="A23:B23"/>
    <mergeCell ref="A21:B21"/>
    <mergeCell ref="A22:B22"/>
  </mergeCells>
  <phoneticPr fontId="23" type="noConversion"/>
  <hyperlinks>
    <hyperlink ref="A1" location="'INDICE BP'!A1" display="TORNA ALL'INDICE" xr:uid="{00000000-0004-0000-0300-000000000000}"/>
  </hyperlink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8">
    <tabColor rgb="FFFFFF00"/>
  </sheetPr>
  <dimension ref="A1:T32"/>
  <sheetViews>
    <sheetView zoomScaleNormal="50" workbookViewId="0">
      <selection activeCell="M20" sqref="M20"/>
    </sheetView>
  </sheetViews>
  <sheetFormatPr baseColWidth="10" defaultColWidth="9.1640625" defaultRowHeight="24" x14ac:dyDescent="0.3"/>
  <cols>
    <col min="1" max="2" width="9.1640625" style="26"/>
    <col min="3" max="3" width="21.33203125" style="26" customWidth="1"/>
    <col min="4" max="4" width="23" style="26" bestFit="1" customWidth="1"/>
    <col min="5" max="5" width="21.5" style="26" bestFit="1" customWidth="1"/>
    <col min="6" max="7" width="18" style="26" bestFit="1" customWidth="1"/>
    <col min="8" max="8" width="17.83203125" style="26" customWidth="1"/>
    <col min="9" max="9" width="19.6640625" style="26" bestFit="1" customWidth="1"/>
    <col min="10" max="10" width="22.5" style="26" customWidth="1"/>
    <col min="11" max="11" width="21" style="26" bestFit="1" customWidth="1"/>
    <col min="12" max="12" width="22.83203125" style="26" bestFit="1" customWidth="1"/>
    <col min="13" max="13" width="17" style="26" bestFit="1" customWidth="1"/>
    <col min="14" max="14" width="16.83203125" style="26" bestFit="1" customWidth="1"/>
    <col min="15" max="15" width="13.5" style="26" customWidth="1"/>
    <col min="16" max="16" width="12.33203125" style="26" customWidth="1"/>
    <col min="17" max="17" width="12.1640625" style="26" customWidth="1"/>
    <col min="18" max="18" width="21.5" style="26" customWidth="1"/>
    <col min="19" max="20" width="16.83203125" style="26" bestFit="1" customWidth="1"/>
    <col min="21" max="21" width="16.6640625" style="26" bestFit="1" customWidth="1"/>
    <col min="22" max="16384" width="9.1640625" style="26"/>
  </cols>
  <sheetData>
    <row r="1" spans="1:20" x14ac:dyDescent="0.3">
      <c r="A1" s="621" t="s">
        <v>388</v>
      </c>
      <c r="B1" s="621"/>
      <c r="C1" s="621"/>
      <c r="E1" s="66"/>
    </row>
    <row r="2" spans="1:20" ht="25" thickBot="1" x14ac:dyDescent="0.35">
      <c r="A2" s="622"/>
      <c r="B2" s="622"/>
      <c r="C2" s="622"/>
    </row>
    <row r="3" spans="1:20" ht="25" thickBot="1" x14ac:dyDescent="0.35">
      <c r="A3" s="612" t="s">
        <v>405</v>
      </c>
      <c r="B3" s="613"/>
      <c r="C3" s="613"/>
      <c r="D3" s="613"/>
      <c r="E3" s="613"/>
      <c r="F3" s="614"/>
      <c r="H3" s="612" t="s">
        <v>406</v>
      </c>
      <c r="I3" s="613"/>
      <c r="J3" s="613"/>
      <c r="K3" s="613"/>
      <c r="L3" s="613"/>
      <c r="M3" s="614"/>
      <c r="O3" s="617" t="s">
        <v>407</v>
      </c>
      <c r="P3" s="617"/>
      <c r="Q3" s="617"/>
      <c r="R3" s="617"/>
      <c r="S3" s="617"/>
      <c r="T3" s="617"/>
    </row>
    <row r="4" spans="1:20" ht="25" thickBot="1" x14ac:dyDescent="0.35">
      <c r="A4" s="623" t="s">
        <v>43</v>
      </c>
      <c r="B4" s="623"/>
      <c r="C4" s="623"/>
      <c r="D4" s="68" t="s">
        <v>24</v>
      </c>
      <c r="E4" s="68" t="s">
        <v>25</v>
      </c>
      <c r="F4" s="68" t="s">
        <v>143</v>
      </c>
      <c r="H4" s="623" t="s">
        <v>43</v>
      </c>
      <c r="I4" s="623"/>
      <c r="J4" s="623"/>
      <c r="K4" s="68" t="str">
        <f>D4</f>
        <v>ANNO 1</v>
      </c>
      <c r="L4" s="68" t="str">
        <f>E4</f>
        <v>ANNO 2</v>
      </c>
      <c r="M4" s="68" t="str">
        <f>F4</f>
        <v>ANNO 3</v>
      </c>
      <c r="O4" s="603" t="s">
        <v>43</v>
      </c>
      <c r="P4" s="610"/>
      <c r="Q4" s="610"/>
      <c r="R4" s="57" t="str">
        <f>D4</f>
        <v>ANNO 1</v>
      </c>
      <c r="S4" s="57" t="str">
        <f>E4</f>
        <v>ANNO 2</v>
      </c>
      <c r="T4" s="57" t="str">
        <f>F4</f>
        <v>ANNO 3</v>
      </c>
    </row>
    <row r="5" spans="1:20" ht="25" thickBot="1" x14ac:dyDescent="0.35">
      <c r="A5" s="611" t="str">
        <f>'1. PARAMETRI INIZIALI'!A6</f>
        <v>abzero</v>
      </c>
      <c r="B5" s="611"/>
      <c r="C5" s="611"/>
      <c r="D5" s="453">
        <f>'17. FULL COST E PREZZO'!B30</f>
        <v>0</v>
      </c>
      <c r="E5" s="453">
        <f>'17. FULL COST E PREZZO'!C30</f>
        <v>0</v>
      </c>
      <c r="F5" s="453">
        <f>'17. FULL COST E PREZZO'!D30</f>
        <v>0</v>
      </c>
      <c r="H5" s="611" t="str">
        <f t="shared" ref="H5:H7" si="0">+IF(A5="","",A5)</f>
        <v>abzero</v>
      </c>
      <c r="I5" s="611"/>
      <c r="J5" s="611"/>
      <c r="K5" s="70">
        <f>'1. PARAMETRI INIZIALI'!B10</f>
        <v>0</v>
      </c>
      <c r="L5" s="70">
        <f>'1. PARAMETRI INIZIALI'!C10</f>
        <v>0</v>
      </c>
      <c r="M5" s="70">
        <f>'1. PARAMETRI INIZIALI'!D10</f>
        <v>0</v>
      </c>
      <c r="O5" s="619" t="str">
        <f>A5</f>
        <v>abzero</v>
      </c>
      <c r="P5" s="620"/>
      <c r="Q5" s="620"/>
      <c r="R5" s="71">
        <f t="shared" ref="R5:T7" si="1">D5*K5</f>
        <v>0</v>
      </c>
      <c r="S5" s="71">
        <f t="shared" si="1"/>
        <v>0</v>
      </c>
      <c r="T5" s="71">
        <f t="shared" si="1"/>
        <v>0</v>
      </c>
    </row>
    <row r="6" spans="1:20" ht="25" thickBot="1" x14ac:dyDescent="0.35">
      <c r="A6" s="611" t="str">
        <f>'1. PARAMETRI INIZIALI'!A7</f>
        <v>Prodotto/Servizio 2</v>
      </c>
      <c r="B6" s="611"/>
      <c r="C6" s="611"/>
      <c r="D6" s="453">
        <f>'17. FULL COST E PREZZO'!B31</f>
        <v>0</v>
      </c>
      <c r="E6" s="453">
        <f>'17. FULL COST E PREZZO'!C31</f>
        <v>0</v>
      </c>
      <c r="F6" s="453">
        <f>'17. FULL COST E PREZZO'!D31</f>
        <v>0</v>
      </c>
      <c r="H6" s="611" t="str">
        <f t="shared" si="0"/>
        <v>Prodotto/Servizio 2</v>
      </c>
      <c r="I6" s="611"/>
      <c r="J6" s="611"/>
      <c r="K6" s="70">
        <f>'1. PARAMETRI INIZIALI'!B11</f>
        <v>0</v>
      </c>
      <c r="L6" s="70">
        <f>'1. PARAMETRI INIZIALI'!C11</f>
        <v>0</v>
      </c>
      <c r="M6" s="70">
        <f>'1. PARAMETRI INIZIALI'!D11</f>
        <v>0</v>
      </c>
      <c r="O6" s="619" t="str">
        <f>A6</f>
        <v>Prodotto/Servizio 2</v>
      </c>
      <c r="P6" s="620"/>
      <c r="Q6" s="620"/>
      <c r="R6" s="71">
        <f t="shared" si="1"/>
        <v>0</v>
      </c>
      <c r="S6" s="71">
        <f t="shared" si="1"/>
        <v>0</v>
      </c>
      <c r="T6" s="71">
        <f t="shared" si="1"/>
        <v>0</v>
      </c>
    </row>
    <row r="7" spans="1:20" ht="25" thickBot="1" x14ac:dyDescent="0.35">
      <c r="A7" s="611" t="str">
        <f>'1. PARAMETRI INIZIALI'!A8</f>
        <v>Prodotto/Servizio 3</v>
      </c>
      <c r="B7" s="611"/>
      <c r="C7" s="611"/>
      <c r="D7" s="453">
        <f>'17. FULL COST E PREZZO'!B32</f>
        <v>0</v>
      </c>
      <c r="E7" s="453">
        <f>'17. FULL COST E PREZZO'!C32</f>
        <v>0</v>
      </c>
      <c r="F7" s="453">
        <f>'17. FULL COST E PREZZO'!D32</f>
        <v>0</v>
      </c>
      <c r="H7" s="611" t="str">
        <f t="shared" si="0"/>
        <v>Prodotto/Servizio 3</v>
      </c>
      <c r="I7" s="611"/>
      <c r="J7" s="611"/>
      <c r="K7" s="70">
        <f>'1. PARAMETRI INIZIALI'!B12</f>
        <v>0</v>
      </c>
      <c r="L7" s="70">
        <f>'1. PARAMETRI INIZIALI'!C12</f>
        <v>0</v>
      </c>
      <c r="M7" s="70">
        <f>'1. PARAMETRI INIZIALI'!D12</f>
        <v>0</v>
      </c>
      <c r="O7" s="619" t="str">
        <f>A7</f>
        <v>Prodotto/Servizio 3</v>
      </c>
      <c r="P7" s="620"/>
      <c r="Q7" s="620"/>
      <c r="R7" s="71">
        <f t="shared" si="1"/>
        <v>0</v>
      </c>
      <c r="S7" s="71">
        <f t="shared" si="1"/>
        <v>0</v>
      </c>
      <c r="T7" s="71">
        <f t="shared" si="1"/>
        <v>0</v>
      </c>
    </row>
    <row r="8" spans="1:20" ht="25" thickBot="1" x14ac:dyDescent="0.35">
      <c r="A8" s="603" t="s">
        <v>46</v>
      </c>
      <c r="B8" s="610"/>
      <c r="C8" s="610"/>
      <c r="D8" s="416">
        <f>AVERAGE(D5)</f>
        <v>0</v>
      </c>
      <c r="E8" s="416">
        <f>AVERAGE(E5)</f>
        <v>0</v>
      </c>
      <c r="F8" s="416">
        <f>AVERAGE(F5)</f>
        <v>0</v>
      </c>
      <c r="H8" s="603" t="s">
        <v>47</v>
      </c>
      <c r="I8" s="610"/>
      <c r="J8" s="610"/>
      <c r="K8" s="438">
        <f>SUM(K5:K7)</f>
        <v>0</v>
      </c>
      <c r="L8" s="438">
        <f>SUM(L5:L7)</f>
        <v>0</v>
      </c>
      <c r="M8" s="438">
        <f>SUM(M5:M7)</f>
        <v>0</v>
      </c>
      <c r="O8" s="603" t="s">
        <v>47</v>
      </c>
      <c r="P8" s="610"/>
      <c r="Q8" s="610"/>
      <c r="R8" s="72">
        <f>SUM(R5:R7)</f>
        <v>0</v>
      </c>
      <c r="S8" s="72">
        <f>SUM(S5:S7)</f>
        <v>0</v>
      </c>
      <c r="T8" s="72">
        <f>SUM(T5:T7)</f>
        <v>0</v>
      </c>
    </row>
    <row r="9" spans="1:20" ht="25" thickBot="1" x14ac:dyDescent="0.35"/>
    <row r="10" spans="1:20" ht="25" thickBot="1" x14ac:dyDescent="0.35">
      <c r="A10" s="612" t="s">
        <v>408</v>
      </c>
      <c r="B10" s="613"/>
      <c r="C10" s="613"/>
      <c r="D10" s="613"/>
      <c r="E10" s="613"/>
      <c r="F10" s="613"/>
      <c r="G10" s="614"/>
      <c r="H10" s="612" t="s">
        <v>409</v>
      </c>
      <c r="I10" s="615"/>
      <c r="J10" s="616"/>
    </row>
    <row r="11" spans="1:20" ht="25" thickBot="1" x14ac:dyDescent="0.35">
      <c r="A11" s="623" t="s">
        <v>43</v>
      </c>
      <c r="B11" s="623"/>
      <c r="C11" s="623"/>
      <c r="D11" s="73" t="s">
        <v>404</v>
      </c>
      <c r="E11" s="57" t="str">
        <f>D4</f>
        <v>ANNO 1</v>
      </c>
      <c r="F11" s="57" t="str">
        <f>E4</f>
        <v>ANNO 2</v>
      </c>
      <c r="G11" s="57" t="str">
        <f>F4</f>
        <v>ANNO 3</v>
      </c>
      <c r="H11" s="57" t="str">
        <f>D4</f>
        <v>ANNO 1</v>
      </c>
      <c r="I11" s="57" t="str">
        <f>E4</f>
        <v>ANNO 2</v>
      </c>
      <c r="J11" s="57" t="str">
        <f>F4</f>
        <v>ANNO 3</v>
      </c>
    </row>
    <row r="12" spans="1:20" ht="25" thickBot="1" x14ac:dyDescent="0.35">
      <c r="A12" s="625" t="str">
        <f>+IF(A5="","",A5)</f>
        <v>abzero</v>
      </c>
      <c r="B12" s="626"/>
      <c r="C12" s="605"/>
      <c r="D12" s="78">
        <v>0</v>
      </c>
      <c r="E12" s="415">
        <f>IFERROR(R5/(360/D12),0)</f>
        <v>0</v>
      </c>
      <c r="F12" s="415">
        <f>IFERROR(S5/(360/D12),0)</f>
        <v>0</v>
      </c>
      <c r="G12" s="415">
        <f>IFERROR(T5/(360/D12),0)</f>
        <v>0</v>
      </c>
      <c r="H12" s="415">
        <f>R5-E12</f>
        <v>0</v>
      </c>
      <c r="I12" s="415">
        <f t="shared" ref="I12:J14" si="2">S5-F12+E12</f>
        <v>0</v>
      </c>
      <c r="J12" s="415">
        <f t="shared" si="2"/>
        <v>0</v>
      </c>
    </row>
    <row r="13" spans="1:20" ht="25" thickBot="1" x14ac:dyDescent="0.35">
      <c r="A13" s="625" t="str">
        <f>+IF(A6="","",A6)</f>
        <v>Prodotto/Servizio 2</v>
      </c>
      <c r="B13" s="626"/>
      <c r="C13" s="605"/>
      <c r="D13" s="78">
        <v>0</v>
      </c>
      <c r="E13" s="415">
        <f>IFERROR(R6/(360/D13),0)</f>
        <v>0</v>
      </c>
      <c r="F13" s="415">
        <f>IFERROR(S6/(360/D13),0)</f>
        <v>0</v>
      </c>
      <c r="G13" s="415">
        <f>IFERROR(T6/(360/D13),0)</f>
        <v>0</v>
      </c>
      <c r="H13" s="415">
        <f>R6-E13</f>
        <v>0</v>
      </c>
      <c r="I13" s="415">
        <f t="shared" si="2"/>
        <v>0</v>
      </c>
      <c r="J13" s="415">
        <f t="shared" si="2"/>
        <v>0</v>
      </c>
    </row>
    <row r="14" spans="1:20" ht="25" thickBot="1" x14ac:dyDescent="0.35">
      <c r="A14" s="625" t="str">
        <f>+IF(A7="","",A7)</f>
        <v>Prodotto/Servizio 3</v>
      </c>
      <c r="B14" s="626"/>
      <c r="C14" s="605"/>
      <c r="D14" s="78">
        <v>0</v>
      </c>
      <c r="E14" s="415">
        <f>IFERROR(R7/(360/D14),0)</f>
        <v>0</v>
      </c>
      <c r="F14" s="415">
        <f>IFERROR(S7/(360/D14),0)</f>
        <v>0</v>
      </c>
      <c r="G14" s="415">
        <f>IFERROR(T7/(360/D14),0)</f>
        <v>0</v>
      </c>
      <c r="H14" s="415">
        <f>R7-E14</f>
        <v>0</v>
      </c>
      <c r="I14" s="415">
        <f t="shared" si="2"/>
        <v>0</v>
      </c>
      <c r="J14" s="415">
        <f t="shared" si="2"/>
        <v>0</v>
      </c>
    </row>
    <row r="15" spans="1:20" ht="25" thickBot="1" x14ac:dyDescent="0.35">
      <c r="A15" s="603" t="s">
        <v>47</v>
      </c>
      <c r="B15" s="610"/>
      <c r="C15" s="610"/>
      <c r="D15" s="60"/>
      <c r="E15" s="416">
        <f t="shared" ref="E15:J15" si="3">SUM(E12:E14)</f>
        <v>0</v>
      </c>
      <c r="F15" s="416">
        <f t="shared" si="3"/>
        <v>0</v>
      </c>
      <c r="G15" s="416">
        <f t="shared" si="3"/>
        <v>0</v>
      </c>
      <c r="H15" s="416">
        <f t="shared" si="3"/>
        <v>0</v>
      </c>
      <c r="I15" s="416">
        <f t="shared" si="3"/>
        <v>0</v>
      </c>
      <c r="J15" s="416">
        <f t="shared" si="3"/>
        <v>0</v>
      </c>
    </row>
    <row r="16" spans="1:20" x14ac:dyDescent="0.3">
      <c r="S16" s="76"/>
    </row>
    <row r="17" spans="1:15" ht="25" thickBot="1" x14ac:dyDescent="0.35">
      <c r="A17" s="617" t="s">
        <v>410</v>
      </c>
      <c r="B17" s="617"/>
      <c r="C17" s="617"/>
      <c r="D17" s="617"/>
      <c r="E17" s="617"/>
      <c r="F17" s="617"/>
      <c r="G17" s="617"/>
      <c r="I17" s="618" t="s">
        <v>411</v>
      </c>
      <c r="J17" s="618"/>
      <c r="K17" s="618"/>
      <c r="L17" s="618"/>
      <c r="M17" s="618"/>
      <c r="N17" s="618"/>
      <c r="O17" s="618"/>
    </row>
    <row r="18" spans="1:15" ht="25" thickBot="1" x14ac:dyDescent="0.35">
      <c r="A18" s="623" t="s">
        <v>43</v>
      </c>
      <c r="B18" s="623"/>
      <c r="C18" s="623"/>
      <c r="D18" s="73" t="s">
        <v>49</v>
      </c>
      <c r="E18" s="57" t="str">
        <f>D4</f>
        <v>ANNO 1</v>
      </c>
      <c r="F18" s="57" t="str">
        <f>E4</f>
        <v>ANNO 2</v>
      </c>
      <c r="G18" s="57" t="str">
        <f>F4</f>
        <v>ANNO 3</v>
      </c>
      <c r="I18" s="603" t="s">
        <v>43</v>
      </c>
      <c r="J18" s="610"/>
      <c r="K18" s="604"/>
      <c r="L18" s="73" t="s">
        <v>50</v>
      </c>
      <c r="M18" s="57" t="str">
        <f>E18</f>
        <v>ANNO 1</v>
      </c>
      <c r="N18" s="57" t="str">
        <f t="shared" ref="N18" si="4">F18</f>
        <v>ANNO 2</v>
      </c>
      <c r="O18" s="57" t="str">
        <f>G18</f>
        <v>ANNO 3</v>
      </c>
    </row>
    <row r="19" spans="1:15" ht="25" thickBot="1" x14ac:dyDescent="0.35">
      <c r="A19" s="603" t="str">
        <f>A5</f>
        <v>abzero</v>
      </c>
      <c r="B19" s="610"/>
      <c r="C19" s="604"/>
      <c r="D19" s="80">
        <v>0</v>
      </c>
      <c r="E19" s="74">
        <f>R5*D19</f>
        <v>0</v>
      </c>
      <c r="F19" s="74">
        <f>S5*D19</f>
        <v>0</v>
      </c>
      <c r="G19" s="74">
        <f>T5*D19</f>
        <v>0</v>
      </c>
      <c r="I19" s="603" t="str">
        <f t="shared" ref="I19:I21" si="5">A19</f>
        <v>abzero</v>
      </c>
      <c r="J19" s="610"/>
      <c r="K19" s="604"/>
      <c r="L19" s="79">
        <v>0</v>
      </c>
      <c r="M19" s="74">
        <f>L19*R5</f>
        <v>0</v>
      </c>
      <c r="N19" s="74">
        <f>L19*S5</f>
        <v>0</v>
      </c>
      <c r="O19" s="74">
        <f>L19*T5</f>
        <v>0</v>
      </c>
    </row>
    <row r="20" spans="1:15" ht="25" thickBot="1" x14ac:dyDescent="0.35">
      <c r="A20" s="603" t="str">
        <f t="shared" ref="A20:A21" si="6">A6</f>
        <v>Prodotto/Servizio 2</v>
      </c>
      <c r="B20" s="610"/>
      <c r="C20" s="604"/>
      <c r="D20" s="80">
        <v>0</v>
      </c>
      <c r="E20" s="74">
        <f>R6*D20</f>
        <v>0</v>
      </c>
      <c r="F20" s="74">
        <f>S6*D20</f>
        <v>0</v>
      </c>
      <c r="G20" s="74">
        <f>T6*D20</f>
        <v>0</v>
      </c>
      <c r="I20" s="603" t="str">
        <f t="shared" si="5"/>
        <v>Prodotto/Servizio 2</v>
      </c>
      <c r="J20" s="610"/>
      <c r="K20" s="604"/>
      <c r="L20" s="79">
        <v>0</v>
      </c>
      <c r="M20" s="74">
        <f>L20*R6</f>
        <v>0</v>
      </c>
      <c r="N20" s="74">
        <f>L20*S6</f>
        <v>0</v>
      </c>
      <c r="O20" s="74">
        <f>L20*T6</f>
        <v>0</v>
      </c>
    </row>
    <row r="21" spans="1:15" ht="25" thickBot="1" x14ac:dyDescent="0.35">
      <c r="A21" s="603" t="str">
        <f t="shared" si="6"/>
        <v>Prodotto/Servizio 3</v>
      </c>
      <c r="B21" s="610"/>
      <c r="C21" s="604"/>
      <c r="D21" s="80">
        <v>0</v>
      </c>
      <c r="E21" s="74">
        <f>R7*D21</f>
        <v>0</v>
      </c>
      <c r="F21" s="74">
        <f>S7*D21</f>
        <v>0</v>
      </c>
      <c r="G21" s="74">
        <f>T7*D21</f>
        <v>0</v>
      </c>
      <c r="H21" s="77"/>
      <c r="I21" s="603" t="str">
        <f t="shared" si="5"/>
        <v>Prodotto/Servizio 3</v>
      </c>
      <c r="J21" s="610"/>
      <c r="K21" s="604"/>
      <c r="L21" s="79">
        <v>0</v>
      </c>
      <c r="M21" s="74">
        <f>L21*R7</f>
        <v>0</v>
      </c>
      <c r="N21" s="74">
        <f>L21*S7</f>
        <v>0</v>
      </c>
      <c r="O21" s="74">
        <f>L21*T7</f>
        <v>0</v>
      </c>
    </row>
    <row r="22" spans="1:15" ht="25" thickBot="1" x14ac:dyDescent="0.35">
      <c r="A22" s="603" t="s">
        <v>47</v>
      </c>
      <c r="B22" s="610"/>
      <c r="C22" s="610"/>
      <c r="D22" s="60"/>
      <c r="E22" s="115">
        <f>SUM(E19:E21)</f>
        <v>0</v>
      </c>
      <c r="F22" s="115">
        <f>SUM(F19:F21)</f>
        <v>0</v>
      </c>
      <c r="G22" s="115">
        <f>SUM(G19:G21)</f>
        <v>0</v>
      </c>
      <c r="I22" s="603" t="s">
        <v>47</v>
      </c>
      <c r="J22" s="610"/>
      <c r="K22" s="610"/>
      <c r="L22" s="604"/>
      <c r="M22" s="115">
        <f>SUM(M19:M21)</f>
        <v>0</v>
      </c>
      <c r="N22" s="115">
        <f>SUM(N19:N21)</f>
        <v>0</v>
      </c>
      <c r="O22" s="115">
        <f>SUM(O19:O21)</f>
        <v>0</v>
      </c>
    </row>
    <row r="24" spans="1:15" ht="25" thickBot="1" x14ac:dyDescent="0.35">
      <c r="A24" s="624" t="s">
        <v>413</v>
      </c>
      <c r="B24" s="624"/>
      <c r="C24" s="624"/>
      <c r="D24" s="624"/>
      <c r="E24" s="624"/>
      <c r="F24" s="624"/>
    </row>
    <row r="25" spans="1:15" ht="25" thickBot="1" x14ac:dyDescent="0.35">
      <c r="A25" s="627" t="s">
        <v>27</v>
      </c>
      <c r="B25" s="627"/>
      <c r="C25" s="627"/>
      <c r="D25" s="81" t="str">
        <f>'3. VENDITE'!D4</f>
        <v>ANNO 1</v>
      </c>
      <c r="E25" s="81" t="str">
        <f>'3. VENDITE'!E4</f>
        <v>ANNO 2</v>
      </c>
      <c r="F25" s="81" t="str">
        <f>'3. VENDITE'!F4</f>
        <v>ANNO 3</v>
      </c>
    </row>
    <row r="26" spans="1:15" ht="25" thickBot="1" x14ac:dyDescent="0.35">
      <c r="A26" s="628" t="s">
        <v>414</v>
      </c>
      <c r="B26" s="628"/>
      <c r="C26" s="629"/>
      <c r="D26" s="88">
        <f>R8</f>
        <v>0</v>
      </c>
      <c r="E26" s="88">
        <f>S8</f>
        <v>0</v>
      </c>
      <c r="F26" s="88">
        <f>T8</f>
        <v>0</v>
      </c>
    </row>
    <row r="27" spans="1:15" ht="25" thickBot="1" x14ac:dyDescent="0.35">
      <c r="A27" s="632" t="s">
        <v>415</v>
      </c>
      <c r="B27" s="633"/>
      <c r="C27" s="633"/>
      <c r="D27" s="89">
        <f>H15</f>
        <v>0</v>
      </c>
      <c r="E27" s="89">
        <f>I15</f>
        <v>0</v>
      </c>
      <c r="F27" s="89">
        <f>J15</f>
        <v>0</v>
      </c>
    </row>
    <row r="28" spans="1:15" ht="25" thickBot="1" x14ac:dyDescent="0.35">
      <c r="A28" s="632" t="s">
        <v>416</v>
      </c>
      <c r="B28" s="633"/>
      <c r="C28" s="633"/>
      <c r="D28" s="89">
        <f>E15</f>
        <v>0</v>
      </c>
      <c r="E28" s="89">
        <f>F15</f>
        <v>0</v>
      </c>
      <c r="F28" s="89">
        <f>G15</f>
        <v>0</v>
      </c>
    </row>
    <row r="29" spans="1:15" ht="25" thickBot="1" x14ac:dyDescent="0.35">
      <c r="A29" s="632" t="s">
        <v>231</v>
      </c>
      <c r="B29" s="633"/>
      <c r="C29" s="633"/>
      <c r="D29" s="89">
        <f>D28*2%</f>
        <v>0</v>
      </c>
      <c r="E29" s="89">
        <f t="shared" ref="E29:F29" si="7">E28*2%</f>
        <v>0</v>
      </c>
      <c r="F29" s="89">
        <f t="shared" si="7"/>
        <v>0</v>
      </c>
    </row>
    <row r="30" spans="1:15" ht="25" thickBot="1" x14ac:dyDescent="0.35">
      <c r="A30" s="632" t="s">
        <v>417</v>
      </c>
      <c r="B30" s="633"/>
      <c r="C30" s="633"/>
      <c r="D30" s="89">
        <f>D29</f>
        <v>0</v>
      </c>
      <c r="E30" s="89">
        <f>D30+E29</f>
        <v>0</v>
      </c>
      <c r="F30" s="89">
        <f>E30+F29</f>
        <v>0</v>
      </c>
    </row>
    <row r="31" spans="1:15" ht="25" thickBot="1" x14ac:dyDescent="0.35">
      <c r="A31" s="632" t="s">
        <v>418</v>
      </c>
      <c r="B31" s="633"/>
      <c r="C31" s="633"/>
      <c r="D31" s="89">
        <f>E22</f>
        <v>0</v>
      </c>
      <c r="E31" s="89">
        <f>F22</f>
        <v>0</v>
      </c>
      <c r="F31" s="89">
        <f>G22</f>
        <v>0</v>
      </c>
    </row>
    <row r="32" spans="1:15" ht="25" thickBot="1" x14ac:dyDescent="0.35">
      <c r="A32" s="630" t="s">
        <v>419</v>
      </c>
      <c r="B32" s="631"/>
      <c r="C32" s="631"/>
      <c r="D32" s="90">
        <f>M22</f>
        <v>0</v>
      </c>
      <c r="E32" s="90">
        <f>N22</f>
        <v>0</v>
      </c>
      <c r="F32" s="90">
        <f>O22</f>
        <v>0</v>
      </c>
    </row>
  </sheetData>
  <mergeCells count="48">
    <mergeCell ref="A25:C25"/>
    <mergeCell ref="A26:C26"/>
    <mergeCell ref="A32:C32"/>
    <mergeCell ref="A29:C29"/>
    <mergeCell ref="A30:C30"/>
    <mergeCell ref="A31:C31"/>
    <mergeCell ref="A27:C27"/>
    <mergeCell ref="A28:C28"/>
    <mergeCell ref="A24:F24"/>
    <mergeCell ref="H8:J8"/>
    <mergeCell ref="A22:C22"/>
    <mergeCell ref="A15:C15"/>
    <mergeCell ref="A18:C18"/>
    <mergeCell ref="A19:C19"/>
    <mergeCell ref="A21:C21"/>
    <mergeCell ref="A20:C20"/>
    <mergeCell ref="A11:C11"/>
    <mergeCell ref="A12:C12"/>
    <mergeCell ref="A13:C13"/>
    <mergeCell ref="A14:C14"/>
    <mergeCell ref="A8:C8"/>
    <mergeCell ref="I22:L22"/>
    <mergeCell ref="I18:K18"/>
    <mergeCell ref="I19:K19"/>
    <mergeCell ref="O4:Q4"/>
    <mergeCell ref="O5:Q5"/>
    <mergeCell ref="O6:Q6"/>
    <mergeCell ref="O7:Q7"/>
    <mergeCell ref="A1:C1"/>
    <mergeCell ref="A7:C7"/>
    <mergeCell ref="A2:C2"/>
    <mergeCell ref="A4:C4"/>
    <mergeCell ref="A5:C5"/>
    <mergeCell ref="A6:C6"/>
    <mergeCell ref="A3:F3"/>
    <mergeCell ref="H3:M3"/>
    <mergeCell ref="O3:T3"/>
    <mergeCell ref="H4:J4"/>
    <mergeCell ref="H5:J5"/>
    <mergeCell ref="H6:J6"/>
    <mergeCell ref="I20:K20"/>
    <mergeCell ref="I21:K21"/>
    <mergeCell ref="H7:J7"/>
    <mergeCell ref="O8:Q8"/>
    <mergeCell ref="A10:G10"/>
    <mergeCell ref="H10:J10"/>
    <mergeCell ref="A17:G17"/>
    <mergeCell ref="I17:O17"/>
  </mergeCells>
  <hyperlinks>
    <hyperlink ref="A1:C1" location="'INDICE BP'!A1" display="TORNA ALL'INDICE" xr:uid="{00000000-0004-0000-0400-000000000000}"/>
  </hyperlink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T16"/>
  <sheetViews>
    <sheetView workbookViewId="0">
      <selection activeCell="M27" sqref="M27"/>
    </sheetView>
  </sheetViews>
  <sheetFormatPr baseColWidth="10" defaultColWidth="8.83203125" defaultRowHeight="15" x14ac:dyDescent="0.2"/>
  <sheetData>
    <row r="1" spans="1:20" ht="19" x14ac:dyDescent="0.25">
      <c r="A1" s="640" t="s">
        <v>0</v>
      </c>
      <c r="B1" s="640"/>
    </row>
    <row r="2" spans="1:20" x14ac:dyDescent="0.2">
      <c r="A2" s="641" t="s">
        <v>294</v>
      </c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</row>
    <row r="3" spans="1:20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20" ht="16" thickBot="1" x14ac:dyDescent="0.25">
      <c r="A4" s="642" t="s">
        <v>293</v>
      </c>
      <c r="B4" s="642"/>
      <c r="C4" s="642"/>
      <c r="D4" s="642"/>
      <c r="E4" s="642"/>
      <c r="F4" s="642"/>
      <c r="H4" s="6" t="s">
        <v>51</v>
      </c>
      <c r="I4" s="6"/>
      <c r="J4" s="6"/>
      <c r="K4" s="6"/>
      <c r="L4" s="13"/>
      <c r="O4" s="6" t="s">
        <v>52</v>
      </c>
      <c r="P4" s="6"/>
      <c r="Q4" s="6"/>
      <c r="R4" s="6"/>
      <c r="S4" s="13"/>
    </row>
    <row r="5" spans="1:20" ht="16" thickBot="1" x14ac:dyDescent="0.25">
      <c r="A5" s="639" t="s">
        <v>43</v>
      </c>
      <c r="B5" s="639"/>
      <c r="C5" s="639"/>
      <c r="D5" s="11" t="str">
        <f>'3. VENDITE'!K4</f>
        <v>ANNO 1</v>
      </c>
      <c r="E5" s="11" t="str">
        <f>'3. VENDITE'!L4</f>
        <v>ANNO 2</v>
      </c>
      <c r="F5" s="11" t="str">
        <f>'3. VENDITE'!M4</f>
        <v>ANNO 3</v>
      </c>
      <c r="H5" s="639" t="s">
        <v>43</v>
      </c>
      <c r="I5" s="639"/>
      <c r="J5" s="639"/>
      <c r="K5" s="11" t="str">
        <f>D5</f>
        <v>ANNO 1</v>
      </c>
      <c r="L5" s="11" t="str">
        <f t="shared" ref="L5:M5" si="0">E5</f>
        <v>ANNO 2</v>
      </c>
      <c r="M5" s="11" t="str">
        <f t="shared" si="0"/>
        <v>ANNO 3</v>
      </c>
      <c r="O5" s="639" t="s">
        <v>43</v>
      </c>
      <c r="P5" s="639"/>
      <c r="Q5" s="639"/>
      <c r="R5" s="11" t="str">
        <f>D5</f>
        <v>ANNO 1</v>
      </c>
      <c r="S5" s="11" t="str">
        <f>E5</f>
        <v>ANNO 2</v>
      </c>
      <c r="T5" s="11" t="str">
        <f>F5</f>
        <v>ANNO 3</v>
      </c>
    </row>
    <row r="6" spans="1:20" ht="15.75" customHeight="1" thickBot="1" x14ac:dyDescent="0.25">
      <c r="A6" s="634" t="str">
        <f>'3. VENDITE'!A5:C5</f>
        <v>abzero</v>
      </c>
      <c r="B6" s="634"/>
      <c r="C6" s="634"/>
      <c r="D6" s="12">
        <v>0</v>
      </c>
      <c r="E6" s="12">
        <v>0</v>
      </c>
      <c r="F6" s="12">
        <v>0</v>
      </c>
      <c r="H6" s="634" t="str">
        <f>A6</f>
        <v>abzero</v>
      </c>
      <c r="I6" s="634"/>
      <c r="J6" s="634"/>
      <c r="K6" s="12">
        <v>0</v>
      </c>
      <c r="L6" s="14">
        <v>0</v>
      </c>
      <c r="M6" s="14">
        <v>0</v>
      </c>
      <c r="O6" s="634" t="str">
        <f t="shared" ref="O6:O8" si="1">A6</f>
        <v>abzero</v>
      </c>
      <c r="P6" s="634"/>
      <c r="Q6" s="634"/>
      <c r="R6" s="12">
        <v>0</v>
      </c>
      <c r="S6" s="14">
        <v>0</v>
      </c>
      <c r="T6" s="14">
        <v>0</v>
      </c>
    </row>
    <row r="7" spans="1:20" ht="15.75" customHeight="1" thickBot="1" x14ac:dyDescent="0.25">
      <c r="A7" s="634" t="str">
        <f>'3. VENDITE'!A6:C6</f>
        <v>Prodotto/Servizio 2</v>
      </c>
      <c r="B7" s="634"/>
      <c r="C7" s="634"/>
      <c r="D7" s="4">
        <v>0</v>
      </c>
      <c r="E7" s="4">
        <v>0</v>
      </c>
      <c r="F7" s="4">
        <v>0</v>
      </c>
      <c r="H7" s="634" t="str">
        <f t="shared" ref="H7:H8" si="2">A7</f>
        <v>Prodotto/Servizio 2</v>
      </c>
      <c r="I7" s="634"/>
      <c r="J7" s="634"/>
      <c r="K7" s="4">
        <v>0</v>
      </c>
      <c r="L7" s="15">
        <v>0</v>
      </c>
      <c r="M7" s="15">
        <v>0</v>
      </c>
      <c r="O7" s="634" t="str">
        <f t="shared" si="1"/>
        <v>Prodotto/Servizio 2</v>
      </c>
      <c r="P7" s="634"/>
      <c r="Q7" s="634"/>
      <c r="R7" s="4">
        <v>0</v>
      </c>
      <c r="S7" s="15">
        <v>0</v>
      </c>
      <c r="T7" s="15">
        <v>0</v>
      </c>
    </row>
    <row r="8" spans="1:20" ht="16" thickBot="1" x14ac:dyDescent="0.25">
      <c r="A8" s="634" t="str">
        <f>'3. VENDITE'!A7:C7</f>
        <v>Prodotto/Servizio 3</v>
      </c>
      <c r="B8" s="634"/>
      <c r="C8" s="634"/>
      <c r="D8" s="4">
        <v>0</v>
      </c>
      <c r="E8" s="4">
        <v>0</v>
      </c>
      <c r="F8" s="4">
        <v>0</v>
      </c>
      <c r="H8" s="634" t="str">
        <f t="shared" si="2"/>
        <v>Prodotto/Servizio 3</v>
      </c>
      <c r="I8" s="634"/>
      <c r="J8" s="634"/>
      <c r="K8" s="4">
        <v>0</v>
      </c>
      <c r="L8" s="15">
        <v>0</v>
      </c>
      <c r="M8" s="15">
        <v>0</v>
      </c>
      <c r="O8" s="634" t="str">
        <f t="shared" si="1"/>
        <v>Prodotto/Servizio 3</v>
      </c>
      <c r="P8" s="634"/>
      <c r="Q8" s="634"/>
      <c r="R8" s="4">
        <v>0</v>
      </c>
      <c r="S8" s="15">
        <v>0</v>
      </c>
      <c r="T8" s="15">
        <v>0</v>
      </c>
    </row>
    <row r="9" spans="1:20" x14ac:dyDescent="0.2">
      <c r="H9" s="2"/>
      <c r="I9" s="2"/>
      <c r="J9" s="2"/>
      <c r="K9" s="2"/>
      <c r="L9" s="2"/>
      <c r="M9" s="2"/>
    </row>
    <row r="11" spans="1:20" ht="16" thickBot="1" x14ac:dyDescent="0.25">
      <c r="A11" s="6" t="s">
        <v>53</v>
      </c>
      <c r="B11" s="6"/>
      <c r="C11" s="6"/>
      <c r="D11" s="6"/>
      <c r="E11" s="13"/>
      <c r="H11" s="6" t="s">
        <v>54</v>
      </c>
      <c r="I11" s="6"/>
      <c r="J11" s="6"/>
      <c r="K11" s="6"/>
      <c r="L11" s="13"/>
    </row>
    <row r="12" spans="1:20" ht="16" thickBot="1" x14ac:dyDescent="0.25">
      <c r="A12" s="639" t="s">
        <v>43</v>
      </c>
      <c r="B12" s="639"/>
      <c r="C12" s="639"/>
      <c r="D12" s="16" t="str">
        <f>K5</f>
        <v>ANNO 1</v>
      </c>
      <c r="E12" s="16" t="str">
        <f>L5</f>
        <v>ANNO 2</v>
      </c>
      <c r="F12" s="16" t="str">
        <f>M5</f>
        <v>ANNO 3</v>
      </c>
      <c r="H12" s="639" t="s">
        <v>43</v>
      </c>
      <c r="I12" s="639"/>
      <c r="J12" s="639"/>
      <c r="K12" s="16" t="str">
        <f>R5</f>
        <v>ANNO 1</v>
      </c>
      <c r="L12" s="16" t="str">
        <f>S5</f>
        <v>ANNO 2</v>
      </c>
      <c r="M12" s="16" t="str">
        <f>T5</f>
        <v>ANNO 3</v>
      </c>
    </row>
    <row r="13" spans="1:20" ht="16" thickBot="1" x14ac:dyDescent="0.25">
      <c r="A13" s="634" t="str">
        <f>H6</f>
        <v>abzero</v>
      </c>
      <c r="B13" s="634"/>
      <c r="C13" s="635"/>
      <c r="D13" s="17">
        <f t="shared" ref="D13:F15" si="3">IFERROR(ROUND(K6/D6,0),0)</f>
        <v>0</v>
      </c>
      <c r="E13" s="17">
        <f t="shared" si="3"/>
        <v>0</v>
      </c>
      <c r="F13" s="17">
        <f t="shared" si="3"/>
        <v>0</v>
      </c>
      <c r="H13" s="634" t="str">
        <f>O6</f>
        <v>abzero</v>
      </c>
      <c r="I13" s="634"/>
      <c r="J13" s="635"/>
      <c r="K13" s="17">
        <f t="shared" ref="K13:M15" si="4">D13*R6</f>
        <v>0</v>
      </c>
      <c r="L13" s="17">
        <f t="shared" si="4"/>
        <v>0</v>
      </c>
      <c r="M13" s="17">
        <f t="shared" si="4"/>
        <v>0</v>
      </c>
    </row>
    <row r="14" spans="1:20" ht="16" thickBot="1" x14ac:dyDescent="0.25">
      <c r="A14" s="634" t="str">
        <f>H7</f>
        <v>Prodotto/Servizio 2</v>
      </c>
      <c r="B14" s="634"/>
      <c r="C14" s="635"/>
      <c r="D14" s="18">
        <f t="shared" si="3"/>
        <v>0</v>
      </c>
      <c r="E14" s="18">
        <f t="shared" si="3"/>
        <v>0</v>
      </c>
      <c r="F14" s="18">
        <f t="shared" si="3"/>
        <v>0</v>
      </c>
      <c r="H14" s="634" t="str">
        <f>O7</f>
        <v>Prodotto/Servizio 2</v>
      </c>
      <c r="I14" s="634"/>
      <c r="J14" s="635"/>
      <c r="K14" s="18">
        <f t="shared" si="4"/>
        <v>0</v>
      </c>
      <c r="L14" s="18">
        <f t="shared" si="4"/>
        <v>0</v>
      </c>
      <c r="M14" s="18">
        <f t="shared" si="4"/>
        <v>0</v>
      </c>
    </row>
    <row r="15" spans="1:20" ht="16" thickBot="1" x14ac:dyDescent="0.25">
      <c r="A15" s="634" t="str">
        <f>H8</f>
        <v>Prodotto/Servizio 3</v>
      </c>
      <c r="B15" s="634"/>
      <c r="C15" s="635"/>
      <c r="D15" s="18">
        <f t="shared" si="3"/>
        <v>0</v>
      </c>
      <c r="E15" s="18">
        <f t="shared" si="3"/>
        <v>0</v>
      </c>
      <c r="F15" s="18">
        <f t="shared" si="3"/>
        <v>0</v>
      </c>
      <c r="H15" s="634" t="str">
        <f>O8</f>
        <v>Prodotto/Servizio 3</v>
      </c>
      <c r="I15" s="634"/>
      <c r="J15" s="635"/>
      <c r="K15" s="18">
        <f t="shared" si="4"/>
        <v>0</v>
      </c>
      <c r="L15" s="18">
        <f t="shared" si="4"/>
        <v>0</v>
      </c>
      <c r="M15" s="18">
        <f t="shared" si="4"/>
        <v>0</v>
      </c>
    </row>
    <row r="16" spans="1:20" ht="16" thickBot="1" x14ac:dyDescent="0.25">
      <c r="H16" s="636" t="s">
        <v>47</v>
      </c>
      <c r="I16" s="637"/>
      <c r="J16" s="638"/>
      <c r="K16" s="3">
        <f>SUM(K13:K15)</f>
        <v>0</v>
      </c>
      <c r="L16" s="3">
        <f>SUM(L13:L15)</f>
        <v>0</v>
      </c>
      <c r="M16" s="3">
        <f>SUM(M13:M15)</f>
        <v>0</v>
      </c>
    </row>
  </sheetData>
  <mergeCells count="24">
    <mergeCell ref="A1:B1"/>
    <mergeCell ref="A5:C5"/>
    <mergeCell ref="A6:C6"/>
    <mergeCell ref="A7:C7"/>
    <mergeCell ref="A8:C8"/>
    <mergeCell ref="A2:O2"/>
    <mergeCell ref="A4:F4"/>
    <mergeCell ref="H5:J5"/>
    <mergeCell ref="H6:J6"/>
    <mergeCell ref="O5:Q5"/>
    <mergeCell ref="O6:Q6"/>
    <mergeCell ref="H8:J8"/>
    <mergeCell ref="O7:Q7"/>
    <mergeCell ref="O8:Q8"/>
    <mergeCell ref="H7:J7"/>
    <mergeCell ref="H14:J14"/>
    <mergeCell ref="H16:J16"/>
    <mergeCell ref="H15:J15"/>
    <mergeCell ref="A12:C12"/>
    <mergeCell ref="A13:C13"/>
    <mergeCell ref="A14:C14"/>
    <mergeCell ref="A15:C15"/>
    <mergeCell ref="H12:J12"/>
    <mergeCell ref="H13:J13"/>
  </mergeCells>
  <hyperlinks>
    <hyperlink ref="A1:B1" location="'1. INDICE BP'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4">
    <tabColor rgb="FFFFFF00"/>
  </sheetPr>
  <dimension ref="A1:AI72"/>
  <sheetViews>
    <sheetView topLeftCell="A33" zoomScale="75" zoomScaleNormal="60" workbookViewId="0">
      <selection activeCell="E11" sqref="E11"/>
    </sheetView>
  </sheetViews>
  <sheetFormatPr baseColWidth="10" defaultColWidth="9.1640625" defaultRowHeight="24" x14ac:dyDescent="0.3"/>
  <cols>
    <col min="1" max="2" width="13.83203125" style="26" customWidth="1"/>
    <col min="3" max="3" width="21.5" style="26" customWidth="1"/>
    <col min="4" max="4" width="15.33203125" style="26" bestFit="1" customWidth="1"/>
    <col min="5" max="7" width="19.6640625" style="26" bestFit="1" customWidth="1"/>
    <col min="8" max="8" width="21.6640625" style="26" customWidth="1"/>
    <col min="9" max="9" width="21.83203125" style="26" customWidth="1"/>
    <col min="10" max="10" width="22.1640625" style="26" customWidth="1"/>
    <col min="11" max="11" width="15.1640625" style="26" customWidth="1"/>
    <col min="12" max="14" width="14.6640625" style="26" bestFit="1" customWidth="1"/>
    <col min="15" max="15" width="14.33203125" style="26" bestFit="1" customWidth="1"/>
    <col min="16" max="17" width="13.83203125" style="26" bestFit="1" customWidth="1"/>
    <col min="18" max="18" width="24.5" style="26" customWidth="1"/>
    <col min="19" max="20" width="12.33203125" style="26" customWidth="1"/>
    <col min="21" max="21" width="24.5" style="26" customWidth="1"/>
    <col min="22" max="24" width="21.5" style="26" bestFit="1" customWidth="1"/>
    <col min="25" max="25" width="9.1640625" style="26"/>
    <col min="26" max="28" width="16.6640625" style="26" bestFit="1" customWidth="1"/>
    <col min="29" max="16384" width="9.1640625" style="26"/>
  </cols>
  <sheetData>
    <row r="1" spans="1:35" x14ac:dyDescent="0.3">
      <c r="A1" s="621" t="s">
        <v>388</v>
      </c>
      <c r="B1" s="621"/>
      <c r="C1" s="621"/>
      <c r="D1" s="621"/>
      <c r="E1" s="621"/>
      <c r="F1" s="621"/>
      <c r="G1" s="621"/>
      <c r="H1" s="621"/>
    </row>
    <row r="2" spans="1:35" ht="25" thickBot="1" x14ac:dyDescent="0.35">
      <c r="A2" s="622"/>
      <c r="B2" s="622"/>
      <c r="C2" s="622"/>
    </row>
    <row r="3" spans="1:35" ht="25" thickBot="1" x14ac:dyDescent="0.35">
      <c r="A3" s="617" t="s">
        <v>423</v>
      </c>
      <c r="B3" s="617"/>
      <c r="C3" s="617"/>
      <c r="D3" s="617"/>
      <c r="E3" s="617"/>
      <c r="F3" s="617"/>
      <c r="H3" s="91" t="s">
        <v>426</v>
      </c>
      <c r="I3" s="92"/>
      <c r="J3" s="92"/>
      <c r="K3" s="92"/>
      <c r="L3" s="93"/>
      <c r="M3" s="93"/>
      <c r="N3" s="94"/>
      <c r="O3" s="612" t="s">
        <v>424</v>
      </c>
      <c r="P3" s="613"/>
      <c r="Q3" s="614"/>
      <c r="S3" s="644" t="s">
        <v>427</v>
      </c>
      <c r="T3" s="645"/>
      <c r="U3" s="645"/>
      <c r="V3" s="645"/>
      <c r="W3" s="645"/>
      <c r="X3" s="646"/>
    </row>
    <row r="4" spans="1:35" s="54" customFormat="1" ht="25" thickBot="1" x14ac:dyDescent="0.35">
      <c r="A4" s="623" t="s">
        <v>43</v>
      </c>
      <c r="B4" s="623"/>
      <c r="C4" s="623"/>
      <c r="D4" s="68" t="s">
        <v>24</v>
      </c>
      <c r="E4" s="68" t="s">
        <v>25</v>
      </c>
      <c r="F4" s="68" t="s">
        <v>143</v>
      </c>
      <c r="G4" s="95"/>
      <c r="H4" s="676" t="s">
        <v>43</v>
      </c>
      <c r="I4" s="677"/>
      <c r="J4" s="677"/>
      <c r="K4" s="678"/>
      <c r="L4" s="96" t="str">
        <f>D4</f>
        <v>ANNO 1</v>
      </c>
      <c r="M4" s="97" t="str">
        <f t="shared" ref="M4:N4" si="0">E4</f>
        <v>ANNO 2</v>
      </c>
      <c r="N4" s="97" t="str">
        <f t="shared" si="0"/>
        <v>ANNO 3</v>
      </c>
      <c r="O4" s="98" t="str">
        <f>L4</f>
        <v>ANNO 1</v>
      </c>
      <c r="P4" s="98" t="str">
        <f t="shared" ref="P4:Q4" si="1">M4</f>
        <v>ANNO 2</v>
      </c>
      <c r="Q4" s="98" t="str">
        <f t="shared" si="1"/>
        <v>ANNO 3</v>
      </c>
      <c r="R4" s="95"/>
      <c r="S4" s="603" t="s">
        <v>43</v>
      </c>
      <c r="T4" s="610"/>
      <c r="U4" s="610"/>
      <c r="V4" s="114" t="str">
        <f>D4</f>
        <v>ANNO 1</v>
      </c>
      <c r="W4" s="114" t="str">
        <f>E4</f>
        <v>ANNO 2</v>
      </c>
      <c r="X4" s="114" t="str">
        <f>F4</f>
        <v>ANNO 3</v>
      </c>
      <c r="AC4" s="95"/>
      <c r="AD4" s="95"/>
      <c r="AE4" s="95"/>
      <c r="AF4" s="95"/>
      <c r="AG4" s="95"/>
      <c r="AH4" s="95"/>
      <c r="AI4" s="95"/>
    </row>
    <row r="5" spans="1:35" ht="25" thickBot="1" x14ac:dyDescent="0.35">
      <c r="A5" s="650" t="s">
        <v>514</v>
      </c>
      <c r="B5" s="651"/>
      <c r="C5" s="652"/>
      <c r="D5" s="544">
        <v>0</v>
      </c>
      <c r="E5" s="544">
        <v>0</v>
      </c>
      <c r="F5" s="544">
        <v>0</v>
      </c>
      <c r="H5" s="653" t="str">
        <f t="shared" ref="H5:H14" si="2">+IF(A5="","",A5)</f>
        <v>Materie prime/ Semilavorato 1</v>
      </c>
      <c r="I5" s="654"/>
      <c r="J5" s="654"/>
      <c r="K5" s="655"/>
      <c r="L5" s="101">
        <f>IF(D5=0,0,'1. PARAMETRI INIZIALI'!$B$13)</f>
        <v>0</v>
      </c>
      <c r="M5" s="101">
        <f>IF(E5=0,0,'1. PARAMETRI INIZIALI'!$C$13)</f>
        <v>0</v>
      </c>
      <c r="N5" s="101">
        <f>IF(F5=0,0,'1. PARAMETRI INIZIALI'!$D$13)</f>
        <v>0</v>
      </c>
      <c r="O5" s="102">
        <f>L5*(1+'1. PARAMETRI INIZIALI'!$I$13)</f>
        <v>0</v>
      </c>
      <c r="P5" s="102">
        <f>'4. APPROVVIGIONAMENTI'!M5*(1+'1. PARAMETRI INIZIALI'!$J$13)</f>
        <v>0</v>
      </c>
      <c r="Q5" s="102">
        <f>N5*(1+'1. PARAMETRI INIZIALI'!$K$13)</f>
        <v>0</v>
      </c>
      <c r="R5" s="103"/>
      <c r="S5" s="619" t="str">
        <f t="shared" ref="S5:S14" si="3">A5</f>
        <v>Materie prime/ Semilavorato 1</v>
      </c>
      <c r="T5" s="620"/>
      <c r="U5" s="620"/>
      <c r="V5" s="415">
        <f>D5*O5</f>
        <v>0</v>
      </c>
      <c r="W5" s="415">
        <f>E5*P5</f>
        <v>0</v>
      </c>
      <c r="X5" s="415">
        <f t="shared" ref="X5:X14" si="4">F5*Q5</f>
        <v>0</v>
      </c>
    </row>
    <row r="6" spans="1:35" ht="25" thickBot="1" x14ac:dyDescent="0.35">
      <c r="A6" s="650" t="s">
        <v>515</v>
      </c>
      <c r="B6" s="651"/>
      <c r="C6" s="652"/>
      <c r="D6" s="544">
        <v>0</v>
      </c>
      <c r="E6" s="544">
        <v>0</v>
      </c>
      <c r="F6" s="544">
        <v>0</v>
      </c>
      <c r="H6" s="653" t="str">
        <f t="shared" si="2"/>
        <v>Materie prime/ Semilavorato 2</v>
      </c>
      <c r="I6" s="654"/>
      <c r="J6" s="654"/>
      <c r="K6" s="655"/>
      <c r="L6" s="104">
        <f>IF(D6=0,0,'1. PARAMETRI INIZIALI'!$B$13)</f>
        <v>0</v>
      </c>
      <c r="M6" s="104">
        <f>IF(E6=0,0,'1. PARAMETRI INIZIALI'!$C$13)</f>
        <v>0</v>
      </c>
      <c r="N6" s="104">
        <f>IF(F6=0,0,'1. PARAMETRI INIZIALI'!$D$13)</f>
        <v>0</v>
      </c>
      <c r="O6" s="105">
        <f>L6*(1+'1. PARAMETRI INIZIALI'!$I$13)</f>
        <v>0</v>
      </c>
      <c r="P6" s="105">
        <f>'4. APPROVVIGIONAMENTI'!M6*(1+'1. PARAMETRI INIZIALI'!$J$13)</f>
        <v>0</v>
      </c>
      <c r="Q6" s="105">
        <f>N6*(1+'1. PARAMETRI INIZIALI'!$K$13)</f>
        <v>0</v>
      </c>
      <c r="R6" s="103"/>
      <c r="S6" s="619" t="str">
        <f t="shared" si="3"/>
        <v>Materie prime/ Semilavorato 2</v>
      </c>
      <c r="T6" s="620"/>
      <c r="U6" s="620"/>
      <c r="V6" s="415">
        <f t="shared" ref="V6:V14" si="5">D6*O6</f>
        <v>0</v>
      </c>
      <c r="W6" s="415">
        <f t="shared" ref="W6:W14" si="6">E6*P6</f>
        <v>0</v>
      </c>
      <c r="X6" s="415">
        <f t="shared" si="4"/>
        <v>0</v>
      </c>
    </row>
    <row r="7" spans="1:35" ht="25" thickBot="1" x14ac:dyDescent="0.35">
      <c r="A7" s="650" t="s">
        <v>516</v>
      </c>
      <c r="B7" s="651"/>
      <c r="C7" s="652"/>
      <c r="D7" s="544">
        <v>0</v>
      </c>
      <c r="E7" s="544">
        <v>0</v>
      </c>
      <c r="F7" s="544">
        <v>0</v>
      </c>
      <c r="H7" s="653" t="str">
        <f t="shared" si="2"/>
        <v>Materie prime/ Semilavorato 3</v>
      </c>
      <c r="I7" s="654"/>
      <c r="J7" s="654"/>
      <c r="K7" s="655"/>
      <c r="L7" s="104">
        <f>IF(D7=0,0,'1. PARAMETRI INIZIALI'!$B$13)</f>
        <v>0</v>
      </c>
      <c r="M7" s="104">
        <f>IF(E7=0,0,'1. PARAMETRI INIZIALI'!$C$13)</f>
        <v>0</v>
      </c>
      <c r="N7" s="104">
        <f>IF(F7=0,0,'1. PARAMETRI INIZIALI'!$D$13)</f>
        <v>0</v>
      </c>
      <c r="O7" s="105">
        <f>L7*(1+'1. PARAMETRI INIZIALI'!$I$13)</f>
        <v>0</v>
      </c>
      <c r="P7" s="105">
        <f>'4. APPROVVIGIONAMENTI'!M7*(1+'1. PARAMETRI INIZIALI'!$J$13)</f>
        <v>0</v>
      </c>
      <c r="Q7" s="105">
        <f>N7*(1+'1. PARAMETRI INIZIALI'!$K$13)</f>
        <v>0</v>
      </c>
      <c r="R7" s="103"/>
      <c r="S7" s="619" t="str">
        <f t="shared" si="3"/>
        <v>Materie prime/ Semilavorato 3</v>
      </c>
      <c r="T7" s="620"/>
      <c r="U7" s="620"/>
      <c r="V7" s="415">
        <f t="shared" si="5"/>
        <v>0</v>
      </c>
      <c r="W7" s="415">
        <f t="shared" si="6"/>
        <v>0</v>
      </c>
      <c r="X7" s="415">
        <f t="shared" si="4"/>
        <v>0</v>
      </c>
    </row>
    <row r="8" spans="1:35" ht="25" thickBot="1" x14ac:dyDescent="0.35">
      <c r="A8" s="650" t="s">
        <v>517</v>
      </c>
      <c r="B8" s="651"/>
      <c r="C8" s="652"/>
      <c r="D8" s="544">
        <v>0</v>
      </c>
      <c r="E8" s="544">
        <v>0</v>
      </c>
      <c r="F8" s="544">
        <v>0</v>
      </c>
      <c r="H8" s="653" t="str">
        <f t="shared" si="2"/>
        <v>Materie prime/ Semilavorato 4</v>
      </c>
      <c r="I8" s="654"/>
      <c r="J8" s="654"/>
      <c r="K8" s="655"/>
      <c r="L8" s="104">
        <f>IF(D8=0,0,'1. PARAMETRI INIZIALI'!$B$13)</f>
        <v>0</v>
      </c>
      <c r="M8" s="104">
        <f>IF(E8=0,0,'1. PARAMETRI INIZIALI'!$C$13)</f>
        <v>0</v>
      </c>
      <c r="N8" s="104">
        <f>IF(F8=0,0,'1. PARAMETRI INIZIALI'!$D$13)</f>
        <v>0</v>
      </c>
      <c r="O8" s="105">
        <f>L8*(1+'1. PARAMETRI INIZIALI'!$I$13)</f>
        <v>0</v>
      </c>
      <c r="P8" s="105">
        <f>'4. APPROVVIGIONAMENTI'!M8*(1+'1. PARAMETRI INIZIALI'!$J$13)</f>
        <v>0</v>
      </c>
      <c r="Q8" s="105">
        <f>N8*(1+'1. PARAMETRI INIZIALI'!$K$13)</f>
        <v>0</v>
      </c>
      <c r="R8" s="103"/>
      <c r="S8" s="619" t="str">
        <f t="shared" si="3"/>
        <v>Materie prime/ Semilavorato 4</v>
      </c>
      <c r="T8" s="620"/>
      <c r="U8" s="620"/>
      <c r="V8" s="415">
        <f t="shared" si="5"/>
        <v>0</v>
      </c>
      <c r="W8" s="415">
        <f t="shared" si="6"/>
        <v>0</v>
      </c>
      <c r="X8" s="415">
        <f t="shared" si="4"/>
        <v>0</v>
      </c>
    </row>
    <row r="9" spans="1:35" ht="25" thickBot="1" x14ac:dyDescent="0.35">
      <c r="A9" s="650" t="s">
        <v>518</v>
      </c>
      <c r="B9" s="651"/>
      <c r="C9" s="652"/>
      <c r="D9" s="544">
        <v>0</v>
      </c>
      <c r="E9" s="544">
        <v>0</v>
      </c>
      <c r="F9" s="544">
        <v>0</v>
      </c>
      <c r="H9" s="653" t="str">
        <f t="shared" si="2"/>
        <v>Materie prime/ Semilavorato 5</v>
      </c>
      <c r="I9" s="654"/>
      <c r="J9" s="654"/>
      <c r="K9" s="655"/>
      <c r="L9" s="104">
        <f>IF(D9=0,0,'1. PARAMETRI INIZIALI'!$B$13)</f>
        <v>0</v>
      </c>
      <c r="M9" s="104">
        <f>IF(E9=0,0,'1. PARAMETRI INIZIALI'!$C$13)</f>
        <v>0</v>
      </c>
      <c r="N9" s="104">
        <f>IF(F9=0,0,'1. PARAMETRI INIZIALI'!$D$13)</f>
        <v>0</v>
      </c>
      <c r="O9" s="105">
        <f>L9*(1+'1. PARAMETRI INIZIALI'!$I$13)</f>
        <v>0</v>
      </c>
      <c r="P9" s="105">
        <f>'4. APPROVVIGIONAMENTI'!M9*(1+'1. PARAMETRI INIZIALI'!$J$13)</f>
        <v>0</v>
      </c>
      <c r="Q9" s="105">
        <f>N9*(1+'1. PARAMETRI INIZIALI'!$K$13)</f>
        <v>0</v>
      </c>
      <c r="R9" s="103"/>
      <c r="S9" s="619" t="str">
        <f t="shared" si="3"/>
        <v>Materie prime/ Semilavorato 5</v>
      </c>
      <c r="T9" s="620"/>
      <c r="U9" s="620"/>
      <c r="V9" s="415">
        <f t="shared" si="5"/>
        <v>0</v>
      </c>
      <c r="W9" s="415">
        <f t="shared" si="6"/>
        <v>0</v>
      </c>
      <c r="X9" s="415">
        <f t="shared" si="4"/>
        <v>0</v>
      </c>
    </row>
    <row r="10" spans="1:35" ht="25" thickBot="1" x14ac:dyDescent="0.35">
      <c r="A10" s="650" t="s">
        <v>519</v>
      </c>
      <c r="B10" s="651"/>
      <c r="C10" s="652"/>
      <c r="D10" s="544">
        <v>0</v>
      </c>
      <c r="E10" s="544">
        <v>0</v>
      </c>
      <c r="F10" s="544">
        <v>0</v>
      </c>
      <c r="H10" s="653" t="str">
        <f t="shared" si="2"/>
        <v>Materie prime/ Semilavorato 6</v>
      </c>
      <c r="I10" s="654"/>
      <c r="J10" s="654"/>
      <c r="K10" s="655"/>
      <c r="L10" s="104">
        <f>IF(D10=0,0,'1. PARAMETRI INIZIALI'!$B$13)</f>
        <v>0</v>
      </c>
      <c r="M10" s="104">
        <f>IF(E10=0,0,'1. PARAMETRI INIZIALI'!$C$13)</f>
        <v>0</v>
      </c>
      <c r="N10" s="104">
        <f>IF(F10=0,0,'1. PARAMETRI INIZIALI'!$D$13)</f>
        <v>0</v>
      </c>
      <c r="O10" s="105">
        <f>L10*(1+'1. PARAMETRI INIZIALI'!$I$13)</f>
        <v>0</v>
      </c>
      <c r="P10" s="105">
        <f>'4. APPROVVIGIONAMENTI'!M10*(1+'1. PARAMETRI INIZIALI'!$J$13)</f>
        <v>0</v>
      </c>
      <c r="Q10" s="105">
        <f>N10*(1+'1. PARAMETRI INIZIALI'!$K$13)</f>
        <v>0</v>
      </c>
      <c r="R10" s="103"/>
      <c r="S10" s="619" t="str">
        <f t="shared" si="3"/>
        <v>Materie prime/ Semilavorato 6</v>
      </c>
      <c r="T10" s="620"/>
      <c r="U10" s="620"/>
      <c r="V10" s="415">
        <f t="shared" si="5"/>
        <v>0</v>
      </c>
      <c r="W10" s="415">
        <f t="shared" si="6"/>
        <v>0</v>
      </c>
      <c r="X10" s="415">
        <f t="shared" si="4"/>
        <v>0</v>
      </c>
    </row>
    <row r="11" spans="1:35" ht="25" thickBot="1" x14ac:dyDescent="0.35">
      <c r="A11" s="650" t="s">
        <v>520</v>
      </c>
      <c r="B11" s="651"/>
      <c r="C11" s="652"/>
      <c r="D11" s="544">
        <v>0</v>
      </c>
      <c r="E11" s="544">
        <v>0</v>
      </c>
      <c r="F11" s="544">
        <v>0</v>
      </c>
      <c r="H11" s="653" t="str">
        <f t="shared" si="2"/>
        <v>Materie prime/ Semilavorato 7</v>
      </c>
      <c r="I11" s="654"/>
      <c r="J11" s="654"/>
      <c r="K11" s="655"/>
      <c r="L11" s="104">
        <f>IF(D11=0,0,'1. PARAMETRI INIZIALI'!$B$13)</f>
        <v>0</v>
      </c>
      <c r="M11" s="104">
        <f>IF(E11=0,0,'1. PARAMETRI INIZIALI'!$C$13)</f>
        <v>0</v>
      </c>
      <c r="N11" s="104">
        <f>IF(F11=0,0,'1. PARAMETRI INIZIALI'!$D$13)</f>
        <v>0</v>
      </c>
      <c r="O11" s="105">
        <f>L11*(1+'1. PARAMETRI INIZIALI'!$I$13)</f>
        <v>0</v>
      </c>
      <c r="P11" s="105">
        <f>'4. APPROVVIGIONAMENTI'!M11*(1+'1. PARAMETRI INIZIALI'!$J$13)</f>
        <v>0</v>
      </c>
      <c r="Q11" s="105">
        <f>N11*(1+'1. PARAMETRI INIZIALI'!$K$13)</f>
        <v>0</v>
      </c>
      <c r="R11" s="103"/>
      <c r="S11" s="619" t="str">
        <f t="shared" si="3"/>
        <v>Materie prime/ Semilavorato 7</v>
      </c>
      <c r="T11" s="620"/>
      <c r="U11" s="620"/>
      <c r="V11" s="415">
        <f t="shared" si="5"/>
        <v>0</v>
      </c>
      <c r="W11" s="415">
        <f t="shared" si="6"/>
        <v>0</v>
      </c>
      <c r="X11" s="415">
        <f t="shared" si="4"/>
        <v>0</v>
      </c>
    </row>
    <row r="12" spans="1:35" ht="25" thickBot="1" x14ac:dyDescent="0.35">
      <c r="A12" s="650" t="s">
        <v>521</v>
      </c>
      <c r="B12" s="651"/>
      <c r="C12" s="652"/>
      <c r="D12" s="544">
        <v>0</v>
      </c>
      <c r="E12" s="544">
        <v>0</v>
      </c>
      <c r="F12" s="544">
        <v>0</v>
      </c>
      <c r="H12" s="653" t="str">
        <f t="shared" si="2"/>
        <v>Materie prime/ Semilavorato 8</v>
      </c>
      <c r="I12" s="654"/>
      <c r="J12" s="654"/>
      <c r="K12" s="655"/>
      <c r="L12" s="104">
        <f>IF(D12=0,0,'1. PARAMETRI INIZIALI'!$B$13)</f>
        <v>0</v>
      </c>
      <c r="M12" s="104">
        <f>IF(E12=0,0,'1. PARAMETRI INIZIALI'!$C$13)</f>
        <v>0</v>
      </c>
      <c r="N12" s="104">
        <f>IF(F12=0,0,'1. PARAMETRI INIZIALI'!$D$13)</f>
        <v>0</v>
      </c>
      <c r="O12" s="105">
        <f>L12*(1+'1. PARAMETRI INIZIALI'!$I$13)</f>
        <v>0</v>
      </c>
      <c r="P12" s="105">
        <f>'4. APPROVVIGIONAMENTI'!M12*(1+'1. PARAMETRI INIZIALI'!$J$13)</f>
        <v>0</v>
      </c>
      <c r="Q12" s="105">
        <f>N12*(1+'1. PARAMETRI INIZIALI'!$K$13)</f>
        <v>0</v>
      </c>
      <c r="R12" s="103"/>
      <c r="S12" s="619" t="str">
        <f t="shared" si="3"/>
        <v>Materie prime/ Semilavorato 8</v>
      </c>
      <c r="T12" s="620"/>
      <c r="U12" s="620"/>
      <c r="V12" s="415">
        <f t="shared" si="5"/>
        <v>0</v>
      </c>
      <c r="W12" s="415">
        <f t="shared" si="6"/>
        <v>0</v>
      </c>
      <c r="X12" s="415">
        <f t="shared" si="4"/>
        <v>0</v>
      </c>
    </row>
    <row r="13" spans="1:35" ht="25" thickBot="1" x14ac:dyDescent="0.35">
      <c r="A13" s="650" t="s">
        <v>522</v>
      </c>
      <c r="B13" s="651"/>
      <c r="C13" s="652"/>
      <c r="D13" s="544">
        <v>0</v>
      </c>
      <c r="E13" s="544">
        <v>0</v>
      </c>
      <c r="F13" s="544">
        <v>0</v>
      </c>
      <c r="H13" s="653" t="str">
        <f t="shared" si="2"/>
        <v>Materie prime/ Semilavorato 9</v>
      </c>
      <c r="I13" s="654"/>
      <c r="J13" s="654"/>
      <c r="K13" s="655"/>
      <c r="L13" s="104">
        <f>IF(D13=0,0,'1. PARAMETRI INIZIALI'!$B$13)</f>
        <v>0</v>
      </c>
      <c r="M13" s="104">
        <f>IF(E13=0,0,'1. PARAMETRI INIZIALI'!$C$13)</f>
        <v>0</v>
      </c>
      <c r="N13" s="104">
        <f>IF(F13=0,0,'1. PARAMETRI INIZIALI'!$D$13)</f>
        <v>0</v>
      </c>
      <c r="O13" s="105">
        <f>L13*(1+'1. PARAMETRI INIZIALI'!$I$13)</f>
        <v>0</v>
      </c>
      <c r="P13" s="105">
        <f>'4. APPROVVIGIONAMENTI'!M13*(1+'1. PARAMETRI INIZIALI'!$J$13)</f>
        <v>0</v>
      </c>
      <c r="Q13" s="105">
        <f>N13*(1+'1. PARAMETRI INIZIALI'!$K$13)</f>
        <v>0</v>
      </c>
      <c r="R13" s="103"/>
      <c r="S13" s="619" t="str">
        <f t="shared" si="3"/>
        <v>Materie prime/ Semilavorato 9</v>
      </c>
      <c r="T13" s="620"/>
      <c r="U13" s="620"/>
      <c r="V13" s="415">
        <f t="shared" si="5"/>
        <v>0</v>
      </c>
      <c r="W13" s="415">
        <f t="shared" si="6"/>
        <v>0</v>
      </c>
      <c r="X13" s="415">
        <f t="shared" si="4"/>
        <v>0</v>
      </c>
    </row>
    <row r="14" spans="1:35" ht="25" thickBot="1" x14ac:dyDescent="0.35">
      <c r="A14" s="650" t="s">
        <v>523</v>
      </c>
      <c r="B14" s="651"/>
      <c r="C14" s="652"/>
      <c r="D14" s="544">
        <v>0</v>
      </c>
      <c r="E14" s="544">
        <v>0</v>
      </c>
      <c r="F14" s="544">
        <v>0</v>
      </c>
      <c r="H14" s="656" t="str">
        <f t="shared" si="2"/>
        <v>Materie prime/ Semilavorato 10</v>
      </c>
      <c r="I14" s="657"/>
      <c r="J14" s="657"/>
      <c r="K14" s="658"/>
      <c r="L14" s="106">
        <f>IF(D14=0,0,'1. PARAMETRI INIZIALI'!$B$13)</f>
        <v>0</v>
      </c>
      <c r="M14" s="106">
        <f>IF(E14=0,0,'1. PARAMETRI INIZIALI'!$C$13)</f>
        <v>0</v>
      </c>
      <c r="N14" s="106">
        <f>IF(F14=0,0,'1. PARAMETRI INIZIALI'!$D$13)</f>
        <v>0</v>
      </c>
      <c r="O14" s="107">
        <f>L14*(1+'1. PARAMETRI INIZIALI'!$I$13)</f>
        <v>0</v>
      </c>
      <c r="P14" s="107">
        <f>'4. APPROVVIGIONAMENTI'!M14*(1+'1. PARAMETRI INIZIALI'!$J$13)</f>
        <v>0</v>
      </c>
      <c r="Q14" s="107">
        <f>N14*(1+'1. PARAMETRI INIZIALI'!$K$13)</f>
        <v>0</v>
      </c>
      <c r="R14" s="103"/>
      <c r="S14" s="619" t="str">
        <f t="shared" si="3"/>
        <v>Materie prime/ Semilavorato 10</v>
      </c>
      <c r="T14" s="620"/>
      <c r="U14" s="620"/>
      <c r="V14" s="415">
        <f t="shared" si="5"/>
        <v>0</v>
      </c>
      <c r="W14" s="415">
        <f t="shared" si="6"/>
        <v>0</v>
      </c>
      <c r="X14" s="415">
        <f t="shared" si="4"/>
        <v>0</v>
      </c>
    </row>
    <row r="15" spans="1:35" ht="25" thickBot="1" x14ac:dyDescent="0.35">
      <c r="A15" s="612" t="s">
        <v>57</v>
      </c>
      <c r="B15" s="613"/>
      <c r="C15" s="613"/>
      <c r="D15" s="529">
        <f>SUM(D5:D14)</f>
        <v>0</v>
      </c>
      <c r="E15" s="529">
        <f t="shared" ref="E15:F15" si="7">SUM(E5:E14)</f>
        <v>0</v>
      </c>
      <c r="F15" s="529">
        <f t="shared" si="7"/>
        <v>0</v>
      </c>
      <c r="H15" s="659" t="s">
        <v>47</v>
      </c>
      <c r="I15" s="660"/>
      <c r="J15" s="660"/>
      <c r="K15" s="108"/>
      <c r="L15" s="109">
        <f t="shared" ref="L15:Q15" si="8">SUM(L5:L14)</f>
        <v>0</v>
      </c>
      <c r="M15" s="109">
        <f t="shared" si="8"/>
        <v>0</v>
      </c>
      <c r="N15" s="109">
        <f t="shared" si="8"/>
        <v>0</v>
      </c>
      <c r="O15" s="110">
        <f t="shared" si="8"/>
        <v>0</v>
      </c>
      <c r="P15" s="110">
        <f t="shared" si="8"/>
        <v>0</v>
      </c>
      <c r="Q15" s="110">
        <f t="shared" si="8"/>
        <v>0</v>
      </c>
      <c r="R15" s="111"/>
      <c r="S15" s="603" t="s">
        <v>47</v>
      </c>
      <c r="T15" s="610"/>
      <c r="U15" s="610"/>
      <c r="V15" s="416">
        <f>SUM(V5:V14)</f>
        <v>0</v>
      </c>
      <c r="W15" s="416">
        <f>SUM(W5:W14)</f>
        <v>0</v>
      </c>
      <c r="X15" s="416">
        <f>SUM(X5:X14)</f>
        <v>0</v>
      </c>
    </row>
    <row r="16" spans="1:35" x14ac:dyDescent="0.3">
      <c r="A16" s="77"/>
      <c r="B16" s="77"/>
      <c r="C16" s="77"/>
      <c r="D16" s="112"/>
      <c r="E16" s="112"/>
      <c r="F16" s="112"/>
      <c r="H16" s="77"/>
      <c r="I16" s="77"/>
      <c r="J16" s="77"/>
      <c r="K16" s="77"/>
      <c r="L16" s="113"/>
      <c r="M16" s="113"/>
      <c r="N16" s="113"/>
      <c r="O16" s="113"/>
      <c r="P16" s="113"/>
      <c r="Q16" s="113"/>
      <c r="R16" s="111"/>
    </row>
    <row r="17" spans="1:18" ht="25" thickBot="1" x14ac:dyDescent="0.35">
      <c r="A17" s="77"/>
      <c r="B17" s="77"/>
      <c r="C17" s="77"/>
      <c r="D17" s="112"/>
      <c r="E17" s="112"/>
      <c r="F17" s="112"/>
      <c r="H17" s="77"/>
      <c r="I17" s="77"/>
      <c r="J17" s="77"/>
      <c r="K17" s="77"/>
      <c r="L17" s="113"/>
      <c r="M17" s="113"/>
      <c r="N17" s="113"/>
      <c r="O17" s="113"/>
      <c r="P17" s="113"/>
      <c r="Q17" s="113"/>
      <c r="R17" s="111"/>
    </row>
    <row r="18" spans="1:18" ht="25" thickBot="1" x14ac:dyDescent="0.35">
      <c r="A18" s="644" t="s">
        <v>428</v>
      </c>
      <c r="B18" s="645"/>
      <c r="C18" s="645"/>
      <c r="D18" s="645"/>
      <c r="E18" s="645"/>
      <c r="F18" s="645"/>
      <c r="G18" s="646"/>
      <c r="H18" s="612" t="s">
        <v>434</v>
      </c>
      <c r="I18" s="613"/>
      <c r="J18" s="614"/>
    </row>
    <row r="19" spans="1:18" ht="25" thickBot="1" x14ac:dyDescent="0.35">
      <c r="A19" s="623" t="s">
        <v>43</v>
      </c>
      <c r="B19" s="623"/>
      <c r="C19" s="623"/>
      <c r="D19" s="73" t="s">
        <v>48</v>
      </c>
      <c r="E19" s="114" t="str">
        <f>H19</f>
        <v>ANNO 1</v>
      </c>
      <c r="F19" s="114" t="str">
        <f>I19</f>
        <v>ANNO 2</v>
      </c>
      <c r="G19" s="114" t="str">
        <f>J19</f>
        <v>ANNO 3</v>
      </c>
      <c r="H19" s="114" t="str">
        <f>D35</f>
        <v>ANNO 1</v>
      </c>
      <c r="I19" s="114" t="str">
        <f>E35</f>
        <v>ANNO 2</v>
      </c>
      <c r="J19" s="114" t="str">
        <f>F35</f>
        <v>ANNO 3</v>
      </c>
    </row>
    <row r="20" spans="1:18" ht="25" thickBot="1" x14ac:dyDescent="0.35">
      <c r="A20" s="625" t="str">
        <f t="shared" ref="A20:A29" si="9">A5</f>
        <v>Materie prime/ Semilavorato 1</v>
      </c>
      <c r="B20" s="626"/>
      <c r="C20" s="605"/>
      <c r="D20" s="78">
        <v>0</v>
      </c>
      <c r="E20" s="415">
        <f t="shared" ref="E20:E29" si="10">IFERROR(V5/(360/D20),0)</f>
        <v>0</v>
      </c>
      <c r="F20" s="415">
        <f t="shared" ref="F20:F29" si="11">IFERROR(W5/(360/D20),0)</f>
        <v>0</v>
      </c>
      <c r="G20" s="415">
        <f t="shared" ref="G20:G29" si="12">IFERROR(X5/(360/D20),0)</f>
        <v>0</v>
      </c>
      <c r="H20" s="415">
        <f t="shared" ref="H20:H29" si="13">V5-E20</f>
        <v>0</v>
      </c>
      <c r="I20" s="415">
        <f t="shared" ref="I20:I29" si="14">W5-F20+E20</f>
        <v>0</v>
      </c>
      <c r="J20" s="415">
        <f t="shared" ref="J20:J29" si="15">X5-G20+F20</f>
        <v>0</v>
      </c>
    </row>
    <row r="21" spans="1:18" ht="25" thickBot="1" x14ac:dyDescent="0.35">
      <c r="A21" s="625" t="str">
        <f t="shared" si="9"/>
        <v>Materie prime/ Semilavorato 2</v>
      </c>
      <c r="B21" s="626"/>
      <c r="C21" s="605"/>
      <c r="D21" s="78">
        <v>0</v>
      </c>
      <c r="E21" s="415">
        <f t="shared" si="10"/>
        <v>0</v>
      </c>
      <c r="F21" s="415">
        <f t="shared" si="11"/>
        <v>0</v>
      </c>
      <c r="G21" s="415">
        <f t="shared" si="12"/>
        <v>0</v>
      </c>
      <c r="H21" s="415">
        <f t="shared" si="13"/>
        <v>0</v>
      </c>
      <c r="I21" s="415">
        <f t="shared" si="14"/>
        <v>0</v>
      </c>
      <c r="J21" s="415">
        <f t="shared" si="15"/>
        <v>0</v>
      </c>
    </row>
    <row r="22" spans="1:18" ht="25" thickBot="1" x14ac:dyDescent="0.35">
      <c r="A22" s="625" t="str">
        <f t="shared" si="9"/>
        <v>Materie prime/ Semilavorato 3</v>
      </c>
      <c r="B22" s="626"/>
      <c r="C22" s="605"/>
      <c r="D22" s="78">
        <v>0</v>
      </c>
      <c r="E22" s="415">
        <f t="shared" si="10"/>
        <v>0</v>
      </c>
      <c r="F22" s="415">
        <f t="shared" si="11"/>
        <v>0</v>
      </c>
      <c r="G22" s="415">
        <f t="shared" si="12"/>
        <v>0</v>
      </c>
      <c r="H22" s="415">
        <f t="shared" si="13"/>
        <v>0</v>
      </c>
      <c r="I22" s="415">
        <f t="shared" si="14"/>
        <v>0</v>
      </c>
      <c r="J22" s="415">
        <f t="shared" si="15"/>
        <v>0</v>
      </c>
      <c r="P22" s="534">
        <f>O14-L14</f>
        <v>0</v>
      </c>
    </row>
    <row r="23" spans="1:18" ht="25" thickBot="1" x14ac:dyDescent="0.35">
      <c r="A23" s="625" t="str">
        <f t="shared" si="9"/>
        <v>Materie prime/ Semilavorato 4</v>
      </c>
      <c r="B23" s="626"/>
      <c r="C23" s="605"/>
      <c r="D23" s="78">
        <v>0</v>
      </c>
      <c r="E23" s="415">
        <f t="shared" si="10"/>
        <v>0</v>
      </c>
      <c r="F23" s="415">
        <f t="shared" si="11"/>
        <v>0</v>
      </c>
      <c r="G23" s="415">
        <f t="shared" si="12"/>
        <v>0</v>
      </c>
      <c r="H23" s="415">
        <f t="shared" si="13"/>
        <v>0</v>
      </c>
      <c r="I23" s="415">
        <f t="shared" si="14"/>
        <v>0</v>
      </c>
      <c r="J23" s="415">
        <f t="shared" si="15"/>
        <v>0</v>
      </c>
    </row>
    <row r="24" spans="1:18" ht="25" thickBot="1" x14ac:dyDescent="0.35">
      <c r="A24" s="625" t="str">
        <f t="shared" si="9"/>
        <v>Materie prime/ Semilavorato 5</v>
      </c>
      <c r="B24" s="626"/>
      <c r="C24" s="605"/>
      <c r="D24" s="78">
        <v>0</v>
      </c>
      <c r="E24" s="415">
        <f t="shared" si="10"/>
        <v>0</v>
      </c>
      <c r="F24" s="415">
        <f t="shared" si="11"/>
        <v>0</v>
      </c>
      <c r="G24" s="415">
        <f t="shared" si="12"/>
        <v>0</v>
      </c>
      <c r="H24" s="415">
        <f t="shared" si="13"/>
        <v>0</v>
      </c>
      <c r="I24" s="415">
        <f t="shared" si="14"/>
        <v>0</v>
      </c>
      <c r="J24" s="415">
        <f t="shared" si="15"/>
        <v>0</v>
      </c>
    </row>
    <row r="25" spans="1:18" ht="25" thickBot="1" x14ac:dyDescent="0.35">
      <c r="A25" s="625" t="str">
        <f t="shared" si="9"/>
        <v>Materie prime/ Semilavorato 6</v>
      </c>
      <c r="B25" s="626"/>
      <c r="C25" s="605"/>
      <c r="D25" s="78">
        <v>0</v>
      </c>
      <c r="E25" s="415">
        <f t="shared" si="10"/>
        <v>0</v>
      </c>
      <c r="F25" s="415">
        <f t="shared" si="11"/>
        <v>0</v>
      </c>
      <c r="G25" s="415">
        <f t="shared" si="12"/>
        <v>0</v>
      </c>
      <c r="H25" s="415">
        <f t="shared" si="13"/>
        <v>0</v>
      </c>
      <c r="I25" s="415">
        <f t="shared" si="14"/>
        <v>0</v>
      </c>
      <c r="J25" s="415">
        <f t="shared" si="15"/>
        <v>0</v>
      </c>
    </row>
    <row r="26" spans="1:18" ht="25" thickBot="1" x14ac:dyDescent="0.35">
      <c r="A26" s="625" t="str">
        <f t="shared" si="9"/>
        <v>Materie prime/ Semilavorato 7</v>
      </c>
      <c r="B26" s="626"/>
      <c r="C26" s="605"/>
      <c r="D26" s="78">
        <v>0</v>
      </c>
      <c r="E26" s="415">
        <f t="shared" si="10"/>
        <v>0</v>
      </c>
      <c r="F26" s="415">
        <f t="shared" si="11"/>
        <v>0</v>
      </c>
      <c r="G26" s="415">
        <f t="shared" si="12"/>
        <v>0</v>
      </c>
      <c r="H26" s="415">
        <f t="shared" si="13"/>
        <v>0</v>
      </c>
      <c r="I26" s="415">
        <f t="shared" si="14"/>
        <v>0</v>
      </c>
      <c r="J26" s="415">
        <f t="shared" si="15"/>
        <v>0</v>
      </c>
    </row>
    <row r="27" spans="1:18" ht="25" thickBot="1" x14ac:dyDescent="0.35">
      <c r="A27" s="625" t="str">
        <f t="shared" si="9"/>
        <v>Materie prime/ Semilavorato 8</v>
      </c>
      <c r="B27" s="626"/>
      <c r="C27" s="605"/>
      <c r="D27" s="78">
        <v>0</v>
      </c>
      <c r="E27" s="415">
        <f t="shared" si="10"/>
        <v>0</v>
      </c>
      <c r="F27" s="415">
        <f t="shared" si="11"/>
        <v>0</v>
      </c>
      <c r="G27" s="415">
        <f t="shared" si="12"/>
        <v>0</v>
      </c>
      <c r="H27" s="415">
        <f t="shared" si="13"/>
        <v>0</v>
      </c>
      <c r="I27" s="415">
        <f t="shared" si="14"/>
        <v>0</v>
      </c>
      <c r="J27" s="415">
        <f t="shared" si="15"/>
        <v>0</v>
      </c>
    </row>
    <row r="28" spans="1:18" ht="25" thickBot="1" x14ac:dyDescent="0.35">
      <c r="A28" s="625" t="str">
        <f t="shared" si="9"/>
        <v>Materie prime/ Semilavorato 9</v>
      </c>
      <c r="B28" s="626"/>
      <c r="C28" s="605"/>
      <c r="D28" s="78">
        <v>0</v>
      </c>
      <c r="E28" s="415">
        <f t="shared" si="10"/>
        <v>0</v>
      </c>
      <c r="F28" s="415">
        <f t="shared" si="11"/>
        <v>0</v>
      </c>
      <c r="G28" s="415">
        <f t="shared" si="12"/>
        <v>0</v>
      </c>
      <c r="H28" s="415">
        <f t="shared" si="13"/>
        <v>0</v>
      </c>
      <c r="I28" s="415">
        <f t="shared" si="14"/>
        <v>0</v>
      </c>
      <c r="J28" s="415">
        <f t="shared" si="15"/>
        <v>0</v>
      </c>
    </row>
    <row r="29" spans="1:18" ht="25" thickBot="1" x14ac:dyDescent="0.35">
      <c r="A29" s="625" t="str">
        <f t="shared" si="9"/>
        <v>Materie prime/ Semilavorato 10</v>
      </c>
      <c r="B29" s="626"/>
      <c r="C29" s="605"/>
      <c r="D29" s="78">
        <v>0</v>
      </c>
      <c r="E29" s="415">
        <f t="shared" si="10"/>
        <v>0</v>
      </c>
      <c r="F29" s="415">
        <f t="shared" si="11"/>
        <v>0</v>
      </c>
      <c r="G29" s="415">
        <f t="shared" si="12"/>
        <v>0</v>
      </c>
      <c r="H29" s="415">
        <f t="shared" si="13"/>
        <v>0</v>
      </c>
      <c r="I29" s="415">
        <f t="shared" si="14"/>
        <v>0</v>
      </c>
      <c r="J29" s="415">
        <f t="shared" si="15"/>
        <v>0</v>
      </c>
    </row>
    <row r="30" spans="1:18" ht="25" thickBot="1" x14ac:dyDescent="0.35">
      <c r="A30" s="603" t="s">
        <v>47</v>
      </c>
      <c r="B30" s="610"/>
      <c r="C30" s="610"/>
      <c r="D30" s="60"/>
      <c r="E30" s="416">
        <f t="shared" ref="E30:J30" si="16">SUM(E20:E29)</f>
        <v>0</v>
      </c>
      <c r="F30" s="416">
        <f t="shared" si="16"/>
        <v>0</v>
      </c>
      <c r="G30" s="416">
        <f t="shared" si="16"/>
        <v>0</v>
      </c>
      <c r="H30" s="416">
        <f t="shared" si="16"/>
        <v>0</v>
      </c>
      <c r="I30" s="416">
        <f t="shared" si="16"/>
        <v>0</v>
      </c>
      <c r="J30" s="416">
        <f t="shared" si="16"/>
        <v>0</v>
      </c>
    </row>
    <row r="31" spans="1:18" x14ac:dyDescent="0.3">
      <c r="A31" s="77"/>
      <c r="B31" s="77"/>
      <c r="C31" s="77"/>
      <c r="D31" s="112"/>
      <c r="E31" s="112"/>
      <c r="F31" s="112"/>
      <c r="H31" s="77"/>
      <c r="I31" s="77"/>
      <c r="J31" s="77"/>
      <c r="K31" s="77"/>
      <c r="L31" s="113"/>
      <c r="M31" s="113"/>
      <c r="N31" s="113"/>
      <c r="O31" s="113"/>
      <c r="P31" s="113"/>
      <c r="Q31" s="113"/>
      <c r="R31" s="111"/>
    </row>
    <row r="32" spans="1:18" x14ac:dyDescent="0.3">
      <c r="A32" s="77"/>
      <c r="B32" s="77"/>
      <c r="C32" s="77"/>
      <c r="D32" s="112"/>
      <c r="E32" s="112"/>
      <c r="F32" s="112"/>
      <c r="H32" s="77"/>
      <c r="I32" s="77"/>
      <c r="J32" s="77"/>
      <c r="K32" s="77"/>
      <c r="L32" s="113"/>
      <c r="M32" s="113"/>
      <c r="N32" s="113"/>
      <c r="O32" s="113"/>
      <c r="P32" s="113"/>
      <c r="Q32" s="113"/>
      <c r="R32" s="111"/>
    </row>
    <row r="33" spans="1:18" ht="25" thickBot="1" x14ac:dyDescent="0.35">
      <c r="A33" s="77"/>
      <c r="B33" s="77"/>
      <c r="C33" s="77"/>
      <c r="D33" s="112"/>
      <c r="E33" s="112"/>
      <c r="F33" s="112"/>
      <c r="H33" s="77"/>
      <c r="I33" s="77"/>
      <c r="J33" s="77"/>
      <c r="K33" s="77"/>
      <c r="L33" s="113"/>
      <c r="M33" s="113"/>
      <c r="N33" s="113"/>
      <c r="O33" s="113"/>
      <c r="P33" s="113"/>
      <c r="Q33" s="113"/>
      <c r="R33" s="111"/>
    </row>
    <row r="34" spans="1:18" ht="25" thickBot="1" x14ac:dyDescent="0.35">
      <c r="A34" s="644" t="s">
        <v>429</v>
      </c>
      <c r="B34" s="645"/>
      <c r="C34" s="645"/>
      <c r="D34" s="645"/>
      <c r="E34" s="645"/>
      <c r="F34" s="646"/>
      <c r="H34" s="612" t="s">
        <v>430</v>
      </c>
      <c r="I34" s="613"/>
      <c r="J34" s="613"/>
      <c r="K34" s="613"/>
      <c r="L34" s="613"/>
      <c r="M34" s="613"/>
      <c r="N34" s="614"/>
      <c r="P34" s="113"/>
      <c r="Q34" s="113"/>
      <c r="R34" s="111"/>
    </row>
    <row r="35" spans="1:18" ht="25" thickBot="1" x14ac:dyDescent="0.35">
      <c r="A35" s="623" t="s">
        <v>43</v>
      </c>
      <c r="B35" s="623"/>
      <c r="C35" s="623"/>
      <c r="D35" s="68" t="str">
        <f>L4</f>
        <v>ANNO 1</v>
      </c>
      <c r="E35" s="68" t="str">
        <f>M4</f>
        <v>ANNO 2</v>
      </c>
      <c r="F35" s="68" t="str">
        <f>N4</f>
        <v>ANNO 3</v>
      </c>
      <c r="H35" s="603" t="s">
        <v>43</v>
      </c>
      <c r="I35" s="610"/>
      <c r="J35" s="610"/>
      <c r="K35" s="604"/>
      <c r="L35" s="114" t="str">
        <f>V4</f>
        <v>ANNO 1</v>
      </c>
      <c r="M35" s="114" t="str">
        <f>W4</f>
        <v>ANNO 2</v>
      </c>
      <c r="N35" s="114" t="str">
        <f>X4</f>
        <v>ANNO 3</v>
      </c>
      <c r="P35" s="113"/>
      <c r="Q35" s="113"/>
      <c r="R35" s="111"/>
    </row>
    <row r="36" spans="1:18" ht="25" thickBot="1" x14ac:dyDescent="0.35">
      <c r="A36" s="625" t="str">
        <f t="shared" ref="A36:A45" si="17">H5</f>
        <v>Materie prime/ Semilavorato 1</v>
      </c>
      <c r="B36" s="626"/>
      <c r="C36" s="605"/>
      <c r="D36" s="100">
        <v>0</v>
      </c>
      <c r="E36" s="100">
        <v>0</v>
      </c>
      <c r="F36" s="100">
        <v>0</v>
      </c>
      <c r="H36" s="619" t="str">
        <f t="shared" ref="H36:H45" si="18">S5</f>
        <v>Materie prime/ Semilavorato 1</v>
      </c>
      <c r="I36" s="620"/>
      <c r="J36" s="620"/>
      <c r="K36" s="647"/>
      <c r="L36" s="75">
        <f t="shared" ref="L36:L45" si="19">D36*O5</f>
        <v>0</v>
      </c>
      <c r="M36" s="75">
        <f t="shared" ref="M36:M45" si="20">E36*P5</f>
        <v>0</v>
      </c>
      <c r="N36" s="75">
        <f t="shared" ref="N36:N45" si="21">F36*Q5</f>
        <v>0</v>
      </c>
      <c r="P36" s="113"/>
      <c r="Q36" s="113"/>
      <c r="R36" s="111"/>
    </row>
    <row r="37" spans="1:18" ht="25" thickBot="1" x14ac:dyDescent="0.35">
      <c r="A37" s="625" t="str">
        <f t="shared" si="17"/>
        <v>Materie prime/ Semilavorato 2</v>
      </c>
      <c r="B37" s="626"/>
      <c r="C37" s="605"/>
      <c r="D37" s="100">
        <v>0</v>
      </c>
      <c r="E37" s="100">
        <v>0</v>
      </c>
      <c r="F37" s="100">
        <v>0</v>
      </c>
      <c r="H37" s="648" t="str">
        <f t="shared" si="18"/>
        <v>Materie prime/ Semilavorato 2</v>
      </c>
      <c r="I37" s="622"/>
      <c r="J37" s="622"/>
      <c r="K37" s="649"/>
      <c r="L37" s="75">
        <f t="shared" si="19"/>
        <v>0</v>
      </c>
      <c r="M37" s="75">
        <f t="shared" si="20"/>
        <v>0</v>
      </c>
      <c r="N37" s="75">
        <f t="shared" si="21"/>
        <v>0</v>
      </c>
      <c r="P37" s="113"/>
      <c r="Q37" s="113"/>
      <c r="R37" s="111"/>
    </row>
    <row r="38" spans="1:18" ht="25" thickBot="1" x14ac:dyDescent="0.35">
      <c r="A38" s="625" t="str">
        <f t="shared" si="17"/>
        <v>Materie prime/ Semilavorato 3</v>
      </c>
      <c r="B38" s="626"/>
      <c r="C38" s="605"/>
      <c r="D38" s="100">
        <v>0</v>
      </c>
      <c r="E38" s="100">
        <v>0</v>
      </c>
      <c r="F38" s="100">
        <v>0</v>
      </c>
      <c r="H38" s="648" t="str">
        <f t="shared" si="18"/>
        <v>Materie prime/ Semilavorato 3</v>
      </c>
      <c r="I38" s="622"/>
      <c r="J38" s="622"/>
      <c r="K38" s="649"/>
      <c r="L38" s="75">
        <f t="shared" si="19"/>
        <v>0</v>
      </c>
      <c r="M38" s="75">
        <f t="shared" si="20"/>
        <v>0</v>
      </c>
      <c r="N38" s="75">
        <f t="shared" si="21"/>
        <v>0</v>
      </c>
      <c r="P38" s="113"/>
      <c r="Q38" s="113"/>
      <c r="R38" s="111"/>
    </row>
    <row r="39" spans="1:18" ht="25" thickBot="1" x14ac:dyDescent="0.35">
      <c r="A39" s="625" t="str">
        <f t="shared" si="17"/>
        <v>Materie prime/ Semilavorato 4</v>
      </c>
      <c r="B39" s="626"/>
      <c r="C39" s="605"/>
      <c r="D39" s="100">
        <v>0</v>
      </c>
      <c r="E39" s="100">
        <v>0</v>
      </c>
      <c r="F39" s="100">
        <v>0</v>
      </c>
      <c r="H39" s="648" t="str">
        <f t="shared" si="18"/>
        <v>Materie prime/ Semilavorato 4</v>
      </c>
      <c r="I39" s="622"/>
      <c r="J39" s="622"/>
      <c r="K39" s="649"/>
      <c r="L39" s="75">
        <f t="shared" si="19"/>
        <v>0</v>
      </c>
      <c r="M39" s="75">
        <f t="shared" si="20"/>
        <v>0</v>
      </c>
      <c r="N39" s="75">
        <f t="shared" si="21"/>
        <v>0</v>
      </c>
    </row>
    <row r="40" spans="1:18" ht="25" thickBot="1" x14ac:dyDescent="0.35">
      <c r="A40" s="625" t="str">
        <f t="shared" si="17"/>
        <v>Materie prime/ Semilavorato 5</v>
      </c>
      <c r="B40" s="626"/>
      <c r="C40" s="605"/>
      <c r="D40" s="100">
        <v>0</v>
      </c>
      <c r="E40" s="100">
        <v>0</v>
      </c>
      <c r="F40" s="100">
        <v>0</v>
      </c>
      <c r="H40" s="648" t="str">
        <f t="shared" si="18"/>
        <v>Materie prime/ Semilavorato 5</v>
      </c>
      <c r="I40" s="622"/>
      <c r="J40" s="622"/>
      <c r="K40" s="649"/>
      <c r="L40" s="75">
        <f t="shared" si="19"/>
        <v>0</v>
      </c>
      <c r="M40" s="75">
        <f t="shared" si="20"/>
        <v>0</v>
      </c>
      <c r="N40" s="75">
        <f t="shared" si="21"/>
        <v>0</v>
      </c>
    </row>
    <row r="41" spans="1:18" ht="25" thickBot="1" x14ac:dyDescent="0.35">
      <c r="A41" s="625" t="str">
        <f t="shared" si="17"/>
        <v>Materie prime/ Semilavorato 6</v>
      </c>
      <c r="B41" s="626"/>
      <c r="C41" s="605"/>
      <c r="D41" s="100">
        <v>0</v>
      </c>
      <c r="E41" s="100">
        <v>0</v>
      </c>
      <c r="F41" s="100">
        <v>0</v>
      </c>
      <c r="H41" s="648" t="str">
        <f t="shared" si="18"/>
        <v>Materie prime/ Semilavorato 6</v>
      </c>
      <c r="I41" s="622"/>
      <c r="J41" s="622"/>
      <c r="K41" s="649"/>
      <c r="L41" s="75">
        <f t="shared" si="19"/>
        <v>0</v>
      </c>
      <c r="M41" s="75">
        <f t="shared" si="20"/>
        <v>0</v>
      </c>
      <c r="N41" s="75">
        <f t="shared" si="21"/>
        <v>0</v>
      </c>
    </row>
    <row r="42" spans="1:18" ht="25" thickBot="1" x14ac:dyDescent="0.35">
      <c r="A42" s="625" t="str">
        <f t="shared" si="17"/>
        <v>Materie prime/ Semilavorato 7</v>
      </c>
      <c r="B42" s="626"/>
      <c r="C42" s="605"/>
      <c r="D42" s="100">
        <v>0</v>
      </c>
      <c r="E42" s="100">
        <v>0</v>
      </c>
      <c r="F42" s="100">
        <v>0</v>
      </c>
      <c r="H42" s="648" t="str">
        <f t="shared" si="18"/>
        <v>Materie prime/ Semilavorato 7</v>
      </c>
      <c r="I42" s="622"/>
      <c r="J42" s="622"/>
      <c r="K42" s="649"/>
      <c r="L42" s="75">
        <f t="shared" si="19"/>
        <v>0</v>
      </c>
      <c r="M42" s="75">
        <f t="shared" si="20"/>
        <v>0</v>
      </c>
      <c r="N42" s="75">
        <f t="shared" si="21"/>
        <v>0</v>
      </c>
    </row>
    <row r="43" spans="1:18" ht="25" thickBot="1" x14ac:dyDescent="0.35">
      <c r="A43" s="625" t="str">
        <f t="shared" si="17"/>
        <v>Materie prime/ Semilavorato 8</v>
      </c>
      <c r="B43" s="626"/>
      <c r="C43" s="605"/>
      <c r="D43" s="100">
        <v>0</v>
      </c>
      <c r="E43" s="100">
        <v>0</v>
      </c>
      <c r="F43" s="100">
        <v>0</v>
      </c>
      <c r="H43" s="648" t="str">
        <f t="shared" si="18"/>
        <v>Materie prime/ Semilavorato 8</v>
      </c>
      <c r="I43" s="622"/>
      <c r="J43" s="622"/>
      <c r="K43" s="649"/>
      <c r="L43" s="75">
        <f t="shared" si="19"/>
        <v>0</v>
      </c>
      <c r="M43" s="75">
        <f t="shared" si="20"/>
        <v>0</v>
      </c>
      <c r="N43" s="75">
        <f t="shared" si="21"/>
        <v>0</v>
      </c>
    </row>
    <row r="44" spans="1:18" ht="25" thickBot="1" x14ac:dyDescent="0.35">
      <c r="A44" s="625" t="str">
        <f t="shared" si="17"/>
        <v>Materie prime/ Semilavorato 9</v>
      </c>
      <c r="B44" s="626"/>
      <c r="C44" s="605"/>
      <c r="D44" s="100">
        <v>0</v>
      </c>
      <c r="E44" s="100">
        <v>0</v>
      </c>
      <c r="F44" s="100">
        <v>0</v>
      </c>
      <c r="H44" s="648" t="str">
        <f t="shared" si="18"/>
        <v>Materie prime/ Semilavorato 9</v>
      </c>
      <c r="I44" s="622"/>
      <c r="J44" s="622"/>
      <c r="K44" s="649"/>
      <c r="L44" s="75">
        <f t="shared" si="19"/>
        <v>0</v>
      </c>
      <c r="M44" s="75">
        <f t="shared" si="20"/>
        <v>0</v>
      </c>
      <c r="N44" s="75">
        <f t="shared" si="21"/>
        <v>0</v>
      </c>
    </row>
    <row r="45" spans="1:18" ht="25" thickBot="1" x14ac:dyDescent="0.35">
      <c r="A45" s="625" t="str">
        <f t="shared" si="17"/>
        <v>Materie prime/ Semilavorato 10</v>
      </c>
      <c r="B45" s="626"/>
      <c r="C45" s="605"/>
      <c r="D45" s="100">
        <v>0</v>
      </c>
      <c r="E45" s="100">
        <v>0</v>
      </c>
      <c r="F45" s="100">
        <v>0</v>
      </c>
      <c r="H45" s="661" t="str">
        <f t="shared" si="18"/>
        <v>Materie prime/ Semilavorato 10</v>
      </c>
      <c r="I45" s="662"/>
      <c r="J45" s="662"/>
      <c r="K45" s="663"/>
      <c r="L45" s="75">
        <f t="shared" si="19"/>
        <v>0</v>
      </c>
      <c r="M45" s="75">
        <f t="shared" si="20"/>
        <v>0</v>
      </c>
      <c r="N45" s="75">
        <f t="shared" si="21"/>
        <v>0</v>
      </c>
    </row>
    <row r="46" spans="1:18" ht="25" thickBot="1" x14ac:dyDescent="0.35">
      <c r="A46" s="603" t="s">
        <v>47</v>
      </c>
      <c r="B46" s="610"/>
      <c r="C46" s="610"/>
      <c r="D46" s="115">
        <f>SUM(D36:D45)</f>
        <v>0</v>
      </c>
      <c r="E46" s="115">
        <f>SUM(E36:E45)</f>
        <v>0</v>
      </c>
      <c r="F46" s="115">
        <f>SUM(F36:F45)</f>
        <v>0</v>
      </c>
      <c r="H46" s="603" t="s">
        <v>47</v>
      </c>
      <c r="I46" s="610"/>
      <c r="J46" s="610"/>
      <c r="K46" s="60"/>
      <c r="L46" s="416">
        <f>SUM(L36:L45)</f>
        <v>0</v>
      </c>
      <c r="M46" s="416">
        <f>SUM(M36:M45)</f>
        <v>0</v>
      </c>
      <c r="N46" s="416">
        <f>SUM(N36:N45)</f>
        <v>0</v>
      </c>
    </row>
    <row r="48" spans="1:18" ht="25" thickBot="1" x14ac:dyDescent="0.35"/>
    <row r="49" spans="1:10" ht="25" thickBot="1" x14ac:dyDescent="0.35">
      <c r="A49" s="612" t="s">
        <v>435</v>
      </c>
      <c r="B49" s="613"/>
      <c r="C49" s="613"/>
      <c r="D49" s="613"/>
      <c r="E49" s="613"/>
      <c r="F49" s="613"/>
      <c r="G49" s="614"/>
      <c r="H49" s="612" t="s">
        <v>436</v>
      </c>
      <c r="I49" s="613"/>
      <c r="J49" s="614"/>
    </row>
    <row r="50" spans="1:10" ht="25" thickBot="1" x14ac:dyDescent="0.35">
      <c r="A50" s="623" t="s">
        <v>43</v>
      </c>
      <c r="B50" s="623"/>
      <c r="C50" s="623"/>
      <c r="D50" s="73" t="s">
        <v>48</v>
      </c>
      <c r="E50" s="114" t="str">
        <f t="shared" ref="E50:J50" si="22">E19</f>
        <v>ANNO 1</v>
      </c>
      <c r="F50" s="114" t="str">
        <f t="shared" si="22"/>
        <v>ANNO 2</v>
      </c>
      <c r="G50" s="114" t="str">
        <f t="shared" si="22"/>
        <v>ANNO 3</v>
      </c>
      <c r="H50" s="114" t="str">
        <f t="shared" si="22"/>
        <v>ANNO 1</v>
      </c>
      <c r="I50" s="114" t="str">
        <f t="shared" si="22"/>
        <v>ANNO 2</v>
      </c>
      <c r="J50" s="114" t="str">
        <f t="shared" si="22"/>
        <v>ANNO 3</v>
      </c>
    </row>
    <row r="51" spans="1:10" ht="25" thickBot="1" x14ac:dyDescent="0.35">
      <c r="A51" s="625" t="str">
        <f t="shared" ref="A51:A60" si="23">A20</f>
        <v>Materie prime/ Semilavorato 1</v>
      </c>
      <c r="B51" s="626"/>
      <c r="C51" s="605"/>
      <c r="D51" s="78">
        <v>0</v>
      </c>
      <c r="E51" s="75">
        <f t="shared" ref="E51:E60" si="24">IFERROR(L36/(360/D51),0)</f>
        <v>0</v>
      </c>
      <c r="F51" s="75">
        <f t="shared" ref="F51:F60" si="25">IFERROR(M36/(360/D51),0)</f>
        <v>0</v>
      </c>
      <c r="G51" s="75">
        <f t="shared" ref="G51:G60" si="26">IFERROR(N36/(360/D51),0)</f>
        <v>0</v>
      </c>
      <c r="H51" s="75">
        <f t="shared" ref="H51:H60" si="27">L36-E51</f>
        <v>0</v>
      </c>
      <c r="I51" s="75">
        <f t="shared" ref="I51:I60" si="28">M36-F51+E51</f>
        <v>0</v>
      </c>
      <c r="J51" s="75">
        <f t="shared" ref="J51:J60" si="29">N36-G51+F51</f>
        <v>0</v>
      </c>
    </row>
    <row r="52" spans="1:10" ht="25" thickBot="1" x14ac:dyDescent="0.35">
      <c r="A52" s="625" t="str">
        <f t="shared" si="23"/>
        <v>Materie prime/ Semilavorato 2</v>
      </c>
      <c r="B52" s="626"/>
      <c r="C52" s="605"/>
      <c r="D52" s="78">
        <v>0</v>
      </c>
      <c r="E52" s="75">
        <f t="shared" si="24"/>
        <v>0</v>
      </c>
      <c r="F52" s="75">
        <f t="shared" si="25"/>
        <v>0</v>
      </c>
      <c r="G52" s="75">
        <f t="shared" si="26"/>
        <v>0</v>
      </c>
      <c r="H52" s="75">
        <f t="shared" si="27"/>
        <v>0</v>
      </c>
      <c r="I52" s="75">
        <f t="shared" si="28"/>
        <v>0</v>
      </c>
      <c r="J52" s="75">
        <f t="shared" si="29"/>
        <v>0</v>
      </c>
    </row>
    <row r="53" spans="1:10" ht="25" thickBot="1" x14ac:dyDescent="0.35">
      <c r="A53" s="625" t="str">
        <f t="shared" si="23"/>
        <v>Materie prime/ Semilavorato 3</v>
      </c>
      <c r="B53" s="626"/>
      <c r="C53" s="605"/>
      <c r="D53" s="78">
        <v>0</v>
      </c>
      <c r="E53" s="75">
        <f t="shared" si="24"/>
        <v>0</v>
      </c>
      <c r="F53" s="75">
        <f t="shared" si="25"/>
        <v>0</v>
      </c>
      <c r="G53" s="75">
        <f t="shared" si="26"/>
        <v>0</v>
      </c>
      <c r="H53" s="75">
        <f t="shared" si="27"/>
        <v>0</v>
      </c>
      <c r="I53" s="75">
        <f t="shared" si="28"/>
        <v>0</v>
      </c>
      <c r="J53" s="75">
        <f t="shared" si="29"/>
        <v>0</v>
      </c>
    </row>
    <row r="54" spans="1:10" ht="25" thickBot="1" x14ac:dyDescent="0.35">
      <c r="A54" s="625" t="str">
        <f t="shared" si="23"/>
        <v>Materie prime/ Semilavorato 4</v>
      </c>
      <c r="B54" s="626"/>
      <c r="C54" s="605"/>
      <c r="D54" s="78">
        <v>0</v>
      </c>
      <c r="E54" s="75">
        <f t="shared" si="24"/>
        <v>0</v>
      </c>
      <c r="F54" s="75">
        <f t="shared" si="25"/>
        <v>0</v>
      </c>
      <c r="G54" s="75">
        <f t="shared" si="26"/>
        <v>0</v>
      </c>
      <c r="H54" s="75">
        <f t="shared" si="27"/>
        <v>0</v>
      </c>
      <c r="I54" s="75">
        <f t="shared" si="28"/>
        <v>0</v>
      </c>
      <c r="J54" s="75">
        <f t="shared" si="29"/>
        <v>0</v>
      </c>
    </row>
    <row r="55" spans="1:10" ht="25" thickBot="1" x14ac:dyDescent="0.35">
      <c r="A55" s="625" t="str">
        <f t="shared" si="23"/>
        <v>Materie prime/ Semilavorato 5</v>
      </c>
      <c r="B55" s="626"/>
      <c r="C55" s="605"/>
      <c r="D55" s="78">
        <v>0</v>
      </c>
      <c r="E55" s="75">
        <f t="shared" si="24"/>
        <v>0</v>
      </c>
      <c r="F55" s="75">
        <f t="shared" si="25"/>
        <v>0</v>
      </c>
      <c r="G55" s="75">
        <f t="shared" si="26"/>
        <v>0</v>
      </c>
      <c r="H55" s="75">
        <f t="shared" si="27"/>
        <v>0</v>
      </c>
      <c r="I55" s="75">
        <f t="shared" si="28"/>
        <v>0</v>
      </c>
      <c r="J55" s="75">
        <f t="shared" si="29"/>
        <v>0</v>
      </c>
    </row>
    <row r="56" spans="1:10" ht="25" thickBot="1" x14ac:dyDescent="0.35">
      <c r="A56" s="625" t="str">
        <f t="shared" si="23"/>
        <v>Materie prime/ Semilavorato 6</v>
      </c>
      <c r="B56" s="626"/>
      <c r="C56" s="605"/>
      <c r="D56" s="78">
        <v>0</v>
      </c>
      <c r="E56" s="75">
        <f t="shared" si="24"/>
        <v>0</v>
      </c>
      <c r="F56" s="75">
        <f t="shared" si="25"/>
        <v>0</v>
      </c>
      <c r="G56" s="75">
        <f t="shared" si="26"/>
        <v>0</v>
      </c>
      <c r="H56" s="75">
        <f t="shared" si="27"/>
        <v>0</v>
      </c>
      <c r="I56" s="75">
        <f t="shared" si="28"/>
        <v>0</v>
      </c>
      <c r="J56" s="75">
        <f t="shared" si="29"/>
        <v>0</v>
      </c>
    </row>
    <row r="57" spans="1:10" ht="25" thickBot="1" x14ac:dyDescent="0.35">
      <c r="A57" s="625" t="str">
        <f t="shared" si="23"/>
        <v>Materie prime/ Semilavorato 7</v>
      </c>
      <c r="B57" s="626"/>
      <c r="C57" s="605"/>
      <c r="D57" s="78">
        <v>0</v>
      </c>
      <c r="E57" s="75">
        <f t="shared" si="24"/>
        <v>0</v>
      </c>
      <c r="F57" s="75">
        <f t="shared" si="25"/>
        <v>0</v>
      </c>
      <c r="G57" s="75">
        <f t="shared" si="26"/>
        <v>0</v>
      </c>
      <c r="H57" s="75">
        <f t="shared" si="27"/>
        <v>0</v>
      </c>
      <c r="I57" s="75">
        <f t="shared" si="28"/>
        <v>0</v>
      </c>
      <c r="J57" s="75">
        <f t="shared" si="29"/>
        <v>0</v>
      </c>
    </row>
    <row r="58" spans="1:10" ht="25" thickBot="1" x14ac:dyDescent="0.35">
      <c r="A58" s="625" t="str">
        <f t="shared" si="23"/>
        <v>Materie prime/ Semilavorato 8</v>
      </c>
      <c r="B58" s="626"/>
      <c r="C58" s="605"/>
      <c r="D58" s="78">
        <v>0</v>
      </c>
      <c r="E58" s="75">
        <f t="shared" si="24"/>
        <v>0</v>
      </c>
      <c r="F58" s="75">
        <f t="shared" si="25"/>
        <v>0</v>
      </c>
      <c r="G58" s="75">
        <f t="shared" si="26"/>
        <v>0</v>
      </c>
      <c r="H58" s="75">
        <f t="shared" si="27"/>
        <v>0</v>
      </c>
      <c r="I58" s="75">
        <f t="shared" si="28"/>
        <v>0</v>
      </c>
      <c r="J58" s="75">
        <f t="shared" si="29"/>
        <v>0</v>
      </c>
    </row>
    <row r="59" spans="1:10" ht="25" thickBot="1" x14ac:dyDescent="0.35">
      <c r="A59" s="625" t="str">
        <f t="shared" si="23"/>
        <v>Materie prime/ Semilavorato 9</v>
      </c>
      <c r="B59" s="626"/>
      <c r="C59" s="605"/>
      <c r="D59" s="78">
        <v>0</v>
      </c>
      <c r="E59" s="75">
        <f t="shared" si="24"/>
        <v>0</v>
      </c>
      <c r="F59" s="75">
        <f t="shared" si="25"/>
        <v>0</v>
      </c>
      <c r="G59" s="75">
        <f t="shared" si="26"/>
        <v>0</v>
      </c>
      <c r="H59" s="75">
        <f t="shared" si="27"/>
        <v>0</v>
      </c>
      <c r="I59" s="75">
        <f t="shared" si="28"/>
        <v>0</v>
      </c>
      <c r="J59" s="75">
        <f t="shared" si="29"/>
        <v>0</v>
      </c>
    </row>
    <row r="60" spans="1:10" ht="25" thickBot="1" x14ac:dyDescent="0.35">
      <c r="A60" s="625" t="str">
        <f t="shared" si="23"/>
        <v>Materie prime/ Semilavorato 10</v>
      </c>
      <c r="B60" s="626"/>
      <c r="C60" s="605"/>
      <c r="D60" s="78">
        <v>0</v>
      </c>
      <c r="E60" s="75">
        <f t="shared" si="24"/>
        <v>0</v>
      </c>
      <c r="F60" s="75">
        <f t="shared" si="25"/>
        <v>0</v>
      </c>
      <c r="G60" s="75">
        <f t="shared" si="26"/>
        <v>0</v>
      </c>
      <c r="H60" s="75">
        <f t="shared" si="27"/>
        <v>0</v>
      </c>
      <c r="I60" s="75">
        <f t="shared" si="28"/>
        <v>0</v>
      </c>
      <c r="J60" s="75">
        <f t="shared" si="29"/>
        <v>0</v>
      </c>
    </row>
    <row r="61" spans="1:10" ht="25" thickBot="1" x14ac:dyDescent="0.35">
      <c r="A61" s="603" t="s">
        <v>47</v>
      </c>
      <c r="B61" s="610"/>
      <c r="C61" s="610"/>
      <c r="D61" s="60"/>
      <c r="E61" s="416">
        <f t="shared" ref="E61:J61" si="30">SUM(E51:E60)</f>
        <v>0</v>
      </c>
      <c r="F61" s="416">
        <f t="shared" si="30"/>
        <v>0</v>
      </c>
      <c r="G61" s="416">
        <f t="shared" si="30"/>
        <v>0</v>
      </c>
      <c r="H61" s="416">
        <f t="shared" si="30"/>
        <v>0</v>
      </c>
      <c r="I61" s="416">
        <f t="shared" si="30"/>
        <v>0</v>
      </c>
      <c r="J61" s="416">
        <f t="shared" si="30"/>
        <v>0</v>
      </c>
    </row>
    <row r="64" spans="1:10" ht="25" thickBot="1" x14ac:dyDescent="0.35"/>
    <row r="65" spans="1:10" ht="25" thickBot="1" x14ac:dyDescent="0.35">
      <c r="A65" s="601" t="s">
        <v>431</v>
      </c>
      <c r="B65" s="602"/>
      <c r="C65" s="602"/>
      <c r="D65" s="602"/>
      <c r="E65" s="602"/>
      <c r="F65" s="602"/>
      <c r="G65" s="602"/>
      <c r="H65" s="602"/>
      <c r="I65" s="602"/>
      <c r="J65" s="643"/>
    </row>
    <row r="66" spans="1:10" ht="25" thickBot="1" x14ac:dyDescent="0.35">
      <c r="A66" s="664" t="s">
        <v>43</v>
      </c>
      <c r="B66" s="665"/>
      <c r="C66" s="665"/>
      <c r="D66" s="665"/>
      <c r="E66" s="665"/>
      <c r="F66" s="665"/>
      <c r="G66" s="666"/>
      <c r="H66" s="99" t="str">
        <f>'4. APPROVVIGIONAMENTI'!D4</f>
        <v>ANNO 1</v>
      </c>
      <c r="I66" s="99" t="str">
        <f>'4. APPROVVIGIONAMENTI'!E4</f>
        <v>ANNO 2</v>
      </c>
      <c r="J66" s="99" t="str">
        <f>'4. APPROVVIGIONAMENTI'!F4</f>
        <v>ANNO 3</v>
      </c>
    </row>
    <row r="67" spans="1:10" x14ac:dyDescent="0.3">
      <c r="A67" s="667" t="s">
        <v>437</v>
      </c>
      <c r="B67" s="668"/>
      <c r="C67" s="668"/>
      <c r="D67" s="668"/>
      <c r="E67" s="668"/>
      <c r="F67" s="668"/>
      <c r="G67" s="669"/>
      <c r="H67" s="409">
        <f>V15</f>
        <v>0</v>
      </c>
      <c r="I67" s="409">
        <f>W15</f>
        <v>0</v>
      </c>
      <c r="J67" s="439">
        <f>X15</f>
        <v>0</v>
      </c>
    </row>
    <row r="68" spans="1:10" x14ac:dyDescent="0.3">
      <c r="A68" s="670" t="s">
        <v>425</v>
      </c>
      <c r="B68" s="671"/>
      <c r="C68" s="671"/>
      <c r="D68" s="671"/>
      <c r="E68" s="671"/>
      <c r="F68" s="671"/>
      <c r="G68" s="672"/>
      <c r="H68" s="411">
        <f>H30</f>
        <v>0</v>
      </c>
      <c r="I68" s="411">
        <f>I30</f>
        <v>0</v>
      </c>
      <c r="J68" s="440">
        <f>J30</f>
        <v>0</v>
      </c>
    </row>
    <row r="69" spans="1:10" x14ac:dyDescent="0.3">
      <c r="A69" s="670" t="s">
        <v>55</v>
      </c>
      <c r="B69" s="671"/>
      <c r="C69" s="671"/>
      <c r="D69" s="671"/>
      <c r="E69" s="671"/>
      <c r="F69" s="671"/>
      <c r="G69" s="672"/>
      <c r="H69" s="411">
        <f>E30</f>
        <v>0</v>
      </c>
      <c r="I69" s="411">
        <f>F30</f>
        <v>0</v>
      </c>
      <c r="J69" s="440">
        <f>G30</f>
        <v>0</v>
      </c>
    </row>
    <row r="70" spans="1:10" x14ac:dyDescent="0.3">
      <c r="A70" s="670" t="s">
        <v>433</v>
      </c>
      <c r="B70" s="671"/>
      <c r="C70" s="671"/>
      <c r="D70" s="671"/>
      <c r="E70" s="671"/>
      <c r="F70" s="671"/>
      <c r="G70" s="672"/>
      <c r="H70" s="411">
        <f>L46</f>
        <v>0</v>
      </c>
      <c r="I70" s="411">
        <f>M46</f>
        <v>0</v>
      </c>
      <c r="J70" s="440">
        <f>N46</f>
        <v>0</v>
      </c>
    </row>
    <row r="71" spans="1:10" x14ac:dyDescent="0.3">
      <c r="A71" s="670" t="s">
        <v>432</v>
      </c>
      <c r="B71" s="671"/>
      <c r="C71" s="671"/>
      <c r="D71" s="671"/>
      <c r="E71" s="671"/>
      <c r="F71" s="671"/>
      <c r="G71" s="672"/>
      <c r="H71" s="411">
        <f>H61</f>
        <v>0</v>
      </c>
      <c r="I71" s="411">
        <f>I61</f>
        <v>0</v>
      </c>
      <c r="J71" s="440">
        <f>J61</f>
        <v>0</v>
      </c>
    </row>
    <row r="72" spans="1:10" ht="25" thickBot="1" x14ac:dyDescent="0.35">
      <c r="A72" s="673" t="s">
        <v>56</v>
      </c>
      <c r="B72" s="674"/>
      <c r="C72" s="674"/>
      <c r="D72" s="674"/>
      <c r="E72" s="674"/>
      <c r="F72" s="674"/>
      <c r="G72" s="675"/>
      <c r="H72" s="413">
        <f>E61</f>
        <v>0</v>
      </c>
      <c r="I72" s="413">
        <f>F61</f>
        <v>0</v>
      </c>
      <c r="J72" s="441">
        <f>G61</f>
        <v>0</v>
      </c>
    </row>
  </sheetData>
  <mergeCells count="104">
    <mergeCell ref="A66:G66"/>
    <mergeCell ref="A67:G67"/>
    <mergeCell ref="A68:G68"/>
    <mergeCell ref="A69:G69"/>
    <mergeCell ref="A70:G70"/>
    <mergeCell ref="A71:G71"/>
    <mergeCell ref="A72:G72"/>
    <mergeCell ref="H4:K4"/>
    <mergeCell ref="H5:K5"/>
    <mergeCell ref="H6:K6"/>
    <mergeCell ref="H7:K7"/>
    <mergeCell ref="H8:K8"/>
    <mergeCell ref="H9:K9"/>
    <mergeCell ref="H10:K10"/>
    <mergeCell ref="A56:C56"/>
    <mergeCell ref="A57:C57"/>
    <mergeCell ref="A30:C30"/>
    <mergeCell ref="A29:C29"/>
    <mergeCell ref="A28:C28"/>
    <mergeCell ref="A61:C61"/>
    <mergeCell ref="A58:C58"/>
    <mergeCell ref="A59:C59"/>
    <mergeCell ref="A60:C60"/>
    <mergeCell ref="A50:C50"/>
    <mergeCell ref="H46:J46"/>
    <mergeCell ref="S15:U15"/>
    <mergeCell ref="A20:C20"/>
    <mergeCell ref="A23:C23"/>
    <mergeCell ref="H38:K38"/>
    <mergeCell ref="H39:K39"/>
    <mergeCell ref="H40:K40"/>
    <mergeCell ref="H41:K41"/>
    <mergeCell ref="H42:K42"/>
    <mergeCell ref="H43:K43"/>
    <mergeCell ref="H44:K44"/>
    <mergeCell ref="H45:K45"/>
    <mergeCell ref="A24:C24"/>
    <mergeCell ref="A25:C25"/>
    <mergeCell ref="A26:C26"/>
    <mergeCell ref="A27:C27"/>
    <mergeCell ref="A21:C21"/>
    <mergeCell ref="A22:C22"/>
    <mergeCell ref="A19:C19"/>
    <mergeCell ref="A1:C1"/>
    <mergeCell ref="H15:J15"/>
    <mergeCell ref="A4:C4"/>
    <mergeCell ref="A2:C2"/>
    <mergeCell ref="A9:C9"/>
    <mergeCell ref="A14:C14"/>
    <mergeCell ref="A35:C35"/>
    <mergeCell ref="A36:C36"/>
    <mergeCell ref="A37:C37"/>
    <mergeCell ref="A15:C15"/>
    <mergeCell ref="A3:F3"/>
    <mergeCell ref="H11:K11"/>
    <mergeCell ref="H12:K12"/>
    <mergeCell ref="S3:X3"/>
    <mergeCell ref="D1:H1"/>
    <mergeCell ref="S13:U13"/>
    <mergeCell ref="S14:U14"/>
    <mergeCell ref="A12:C12"/>
    <mergeCell ref="A13:C13"/>
    <mergeCell ref="S4:U4"/>
    <mergeCell ref="S5:U5"/>
    <mergeCell ref="S6:U6"/>
    <mergeCell ref="S7:U7"/>
    <mergeCell ref="S8:U8"/>
    <mergeCell ref="A5:C5"/>
    <mergeCell ref="A6:C6"/>
    <mergeCell ref="A7:C7"/>
    <mergeCell ref="A8:C8"/>
    <mergeCell ref="S9:U9"/>
    <mergeCell ref="S10:U10"/>
    <mergeCell ref="S11:U11"/>
    <mergeCell ref="S12:U12"/>
    <mergeCell ref="O3:Q3"/>
    <mergeCell ref="A10:C10"/>
    <mergeCell ref="A11:C11"/>
    <mergeCell ref="H13:K13"/>
    <mergeCell ref="H14:K14"/>
    <mergeCell ref="A65:J65"/>
    <mergeCell ref="A18:G18"/>
    <mergeCell ref="A49:G49"/>
    <mergeCell ref="H18:J18"/>
    <mergeCell ref="A34:F34"/>
    <mergeCell ref="H34:N34"/>
    <mergeCell ref="H49:J49"/>
    <mergeCell ref="H35:K35"/>
    <mergeCell ref="H36:K36"/>
    <mergeCell ref="H37:K37"/>
    <mergeCell ref="A38:C38"/>
    <mergeCell ref="A39:C39"/>
    <mergeCell ref="A40:C40"/>
    <mergeCell ref="A41:C41"/>
    <mergeCell ref="A46:C46"/>
    <mergeCell ref="A42:C42"/>
    <mergeCell ref="A43:C43"/>
    <mergeCell ref="A44:C44"/>
    <mergeCell ref="A45:C45"/>
    <mergeCell ref="A51:C51"/>
    <mergeCell ref="A52:C52"/>
    <mergeCell ref="A53:C53"/>
    <mergeCell ref="A54:C54"/>
    <mergeCell ref="A55:C55"/>
  </mergeCells>
  <phoneticPr fontId="23" type="noConversion"/>
  <hyperlinks>
    <hyperlink ref="A1:C1" location="'INDICE BP'!A1" display="TORNA ALL'INDICE" xr:uid="{00000000-0004-0000-0600-000000000000}"/>
  </hyperlinks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6">
    <tabColor rgb="FFFFFF00"/>
  </sheetPr>
  <dimension ref="A1:T29"/>
  <sheetViews>
    <sheetView topLeftCell="I2" zoomScale="125" zoomScaleNormal="80" workbookViewId="0">
      <selection activeCell="E18" sqref="E18"/>
    </sheetView>
  </sheetViews>
  <sheetFormatPr baseColWidth="10" defaultColWidth="9.1640625" defaultRowHeight="24" x14ac:dyDescent="0.3"/>
  <cols>
    <col min="1" max="1" width="37.1640625" style="26" bestFit="1" customWidth="1"/>
    <col min="2" max="2" width="13.83203125" style="26" bestFit="1" customWidth="1"/>
    <col min="3" max="3" width="19.1640625" style="26" bestFit="1" customWidth="1"/>
    <col min="4" max="5" width="19.33203125" style="26" bestFit="1" customWidth="1"/>
    <col min="6" max="6" width="17.1640625" style="26" bestFit="1" customWidth="1"/>
    <col min="7" max="7" width="37.1640625" style="26" bestFit="1" customWidth="1"/>
    <col min="8" max="8" width="13.83203125" style="26" bestFit="1" customWidth="1"/>
    <col min="9" max="10" width="13.1640625" style="26" bestFit="1" customWidth="1"/>
    <col min="11" max="13" width="17.1640625" style="26" bestFit="1" customWidth="1"/>
    <col min="14" max="17" width="9.1640625" style="26"/>
    <col min="18" max="18" width="13.83203125" style="26" bestFit="1" customWidth="1"/>
    <col min="19" max="20" width="14.33203125" style="26" bestFit="1" customWidth="1"/>
    <col min="21" max="16384" width="9.1640625" style="26"/>
  </cols>
  <sheetData>
    <row r="1" spans="1:20" s="54" customFormat="1" x14ac:dyDescent="0.3">
      <c r="A1" s="29" t="s">
        <v>388</v>
      </c>
      <c r="B1" s="125"/>
    </row>
    <row r="3" spans="1:20" ht="25" thickBot="1" x14ac:dyDescent="0.35">
      <c r="A3" s="67"/>
    </row>
    <row r="4" spans="1:20" ht="25" thickBot="1" x14ac:dyDescent="0.35">
      <c r="A4" s="617" t="s">
        <v>443</v>
      </c>
      <c r="B4" s="617"/>
      <c r="C4" s="617"/>
      <c r="D4" s="617"/>
      <c r="E4" s="617"/>
      <c r="G4" s="612" t="s">
        <v>438</v>
      </c>
      <c r="H4" s="613"/>
      <c r="I4" s="613"/>
      <c r="J4" s="614"/>
      <c r="K4" s="612" t="s">
        <v>436</v>
      </c>
      <c r="L4" s="613"/>
      <c r="M4" s="614"/>
      <c r="O4" s="612" t="s">
        <v>480</v>
      </c>
      <c r="P4" s="613"/>
      <c r="Q4" s="613"/>
      <c r="R4" s="613"/>
      <c r="S4" s="613"/>
      <c r="T4" s="614"/>
    </row>
    <row r="5" spans="1:20" ht="25" thickBot="1" x14ac:dyDescent="0.35">
      <c r="A5" s="73"/>
      <c r="B5" s="126" t="s">
        <v>48</v>
      </c>
      <c r="C5" s="57" t="s">
        <v>353</v>
      </c>
      <c r="D5" s="57" t="s">
        <v>25</v>
      </c>
      <c r="E5" s="57" t="s">
        <v>143</v>
      </c>
      <c r="G5" s="73" t="s">
        <v>43</v>
      </c>
      <c r="H5" s="57" t="str">
        <f>C5</f>
        <v>ANNO  1</v>
      </c>
      <c r="I5" s="57" t="str">
        <f>D5</f>
        <v>ANNO 2</v>
      </c>
      <c r="J5" s="57" t="str">
        <f>E5</f>
        <v>ANNO 3</v>
      </c>
      <c r="K5" s="57" t="str">
        <f>H5</f>
        <v>ANNO  1</v>
      </c>
      <c r="L5" s="57" t="str">
        <f>I5</f>
        <v>ANNO 2</v>
      </c>
      <c r="M5" s="57" t="str">
        <f>J5</f>
        <v>ANNO 3</v>
      </c>
      <c r="O5" s="688" t="s">
        <v>27</v>
      </c>
      <c r="P5" s="689"/>
      <c r="Q5" s="690"/>
      <c r="R5" s="512" t="str">
        <f>C5</f>
        <v>ANNO  1</v>
      </c>
      <c r="S5" s="512" t="str">
        <f t="shared" ref="S5:T5" si="0">D5</f>
        <v>ANNO 2</v>
      </c>
      <c r="T5" s="512" t="str">
        <f t="shared" si="0"/>
        <v>ANNO 3</v>
      </c>
    </row>
    <row r="6" spans="1:20" ht="25" thickBot="1" x14ac:dyDescent="0.35">
      <c r="A6" s="128" t="s">
        <v>524</v>
      </c>
      <c r="B6" s="129">
        <v>0</v>
      </c>
      <c r="C6" s="406">
        <v>0</v>
      </c>
      <c r="D6" s="406">
        <v>0</v>
      </c>
      <c r="E6" s="406">
        <v>0</v>
      </c>
      <c r="G6" s="69" t="str">
        <f t="shared" ref="G6:G20" si="1">A6</f>
        <v>Costo produzione 1</v>
      </c>
      <c r="H6" s="278">
        <f t="shared" ref="H6:H20" si="2">IFERROR(C6/(360/B6),0)</f>
        <v>0</v>
      </c>
      <c r="I6" s="278">
        <f t="shared" ref="I6:I20" si="3">IFERROR(D6/(360/B6),0)</f>
        <v>0</v>
      </c>
      <c r="J6" s="278">
        <f t="shared" ref="J6:J20" si="4">IFERROR(E6/(360/B6),0)</f>
        <v>0</v>
      </c>
      <c r="K6" s="278">
        <f t="shared" ref="K6:K20" si="5">C6-H6</f>
        <v>0</v>
      </c>
      <c r="L6" s="278">
        <f t="shared" ref="L6:L20" si="6">D6-I6+H6</f>
        <v>0</v>
      </c>
      <c r="M6" s="278">
        <f t="shared" ref="M6:M20" si="7">E6-J6+I6</f>
        <v>0</v>
      </c>
      <c r="O6" s="682" t="s">
        <v>487</v>
      </c>
      <c r="P6" s="683"/>
      <c r="Q6" s="683"/>
      <c r="R6" s="683"/>
      <c r="S6" s="683"/>
      <c r="T6" s="684"/>
    </row>
    <row r="7" spans="1:20" ht="25" thickBot="1" x14ac:dyDescent="0.35">
      <c r="A7" s="128" t="s">
        <v>525</v>
      </c>
      <c r="B7" s="129">
        <v>0</v>
      </c>
      <c r="C7" s="407">
        <v>0</v>
      </c>
      <c r="D7" s="407">
        <v>0</v>
      </c>
      <c r="E7" s="407">
        <v>0</v>
      </c>
      <c r="G7" s="69" t="str">
        <f t="shared" si="1"/>
        <v>Costo produzione 2</v>
      </c>
      <c r="H7" s="278">
        <f t="shared" si="2"/>
        <v>0</v>
      </c>
      <c r="I7" s="278">
        <f t="shared" si="3"/>
        <v>0</v>
      </c>
      <c r="J7" s="278">
        <f t="shared" si="4"/>
        <v>0</v>
      </c>
      <c r="K7" s="278">
        <f t="shared" si="5"/>
        <v>0</v>
      </c>
      <c r="L7" s="278">
        <f t="shared" si="6"/>
        <v>0</v>
      </c>
      <c r="M7" s="278">
        <f t="shared" si="7"/>
        <v>0</v>
      </c>
      <c r="O7" s="691" t="s">
        <v>481</v>
      </c>
      <c r="P7" s="692"/>
      <c r="Q7" s="693"/>
      <c r="R7" s="679">
        <v>0</v>
      </c>
      <c r="S7" s="680"/>
      <c r="T7" s="681"/>
    </row>
    <row r="8" spans="1:20" ht="25" thickBot="1" x14ac:dyDescent="0.35">
      <c r="A8" s="128" t="s">
        <v>526</v>
      </c>
      <c r="B8" s="129">
        <v>0</v>
      </c>
      <c r="C8" s="535">
        <v>0</v>
      </c>
      <c r="D8" s="407">
        <v>0</v>
      </c>
      <c r="E8" s="407">
        <v>0</v>
      </c>
      <c r="G8" s="69" t="str">
        <f t="shared" si="1"/>
        <v>Costo produzione 3</v>
      </c>
      <c r="H8" s="278">
        <f t="shared" si="2"/>
        <v>0</v>
      </c>
      <c r="I8" s="278">
        <f t="shared" si="3"/>
        <v>0</v>
      </c>
      <c r="J8" s="278">
        <f t="shared" si="4"/>
        <v>0</v>
      </c>
      <c r="K8" s="278">
        <f t="shared" si="5"/>
        <v>0</v>
      </c>
      <c r="L8" s="278">
        <f t="shared" si="6"/>
        <v>0</v>
      </c>
      <c r="M8" s="278">
        <f t="shared" si="7"/>
        <v>0</v>
      </c>
      <c r="O8" s="694" t="s">
        <v>482</v>
      </c>
      <c r="P8" s="695"/>
      <c r="Q8" s="696"/>
      <c r="R8" s="513">
        <v>0</v>
      </c>
      <c r="S8" s="514">
        <v>0</v>
      </c>
      <c r="T8" s="513">
        <v>0</v>
      </c>
    </row>
    <row r="9" spans="1:20" ht="25" thickBot="1" x14ac:dyDescent="0.35">
      <c r="A9" s="128" t="s">
        <v>527</v>
      </c>
      <c r="B9" s="129">
        <v>0</v>
      </c>
      <c r="C9" s="407">
        <v>0</v>
      </c>
      <c r="D9" s="407">
        <v>0</v>
      </c>
      <c r="E9" s="407">
        <v>0</v>
      </c>
      <c r="G9" s="69" t="str">
        <f t="shared" si="1"/>
        <v>Costo produzione 4</v>
      </c>
      <c r="H9" s="278">
        <f t="shared" si="2"/>
        <v>0</v>
      </c>
      <c r="I9" s="278">
        <f t="shared" si="3"/>
        <v>0</v>
      </c>
      <c r="J9" s="278">
        <f t="shared" si="4"/>
        <v>0</v>
      </c>
      <c r="K9" s="278">
        <f t="shared" si="5"/>
        <v>0</v>
      </c>
      <c r="L9" s="278">
        <f t="shared" si="6"/>
        <v>0</v>
      </c>
      <c r="M9" s="278">
        <f t="shared" si="7"/>
        <v>0</v>
      </c>
    </row>
    <row r="10" spans="1:20" ht="25" thickBot="1" x14ac:dyDescent="0.35">
      <c r="A10" s="128" t="s">
        <v>332</v>
      </c>
      <c r="B10" s="129">
        <v>0</v>
      </c>
      <c r="C10" s="407">
        <v>0</v>
      </c>
      <c r="D10" s="407">
        <v>0</v>
      </c>
      <c r="E10" s="407">
        <v>0</v>
      </c>
      <c r="G10" s="69" t="str">
        <f t="shared" si="1"/>
        <v>Costo produzione 5</v>
      </c>
      <c r="H10" s="278">
        <f t="shared" si="2"/>
        <v>0</v>
      </c>
      <c r="I10" s="278">
        <f t="shared" si="3"/>
        <v>0</v>
      </c>
      <c r="J10" s="278">
        <f t="shared" si="4"/>
        <v>0</v>
      </c>
      <c r="K10" s="278">
        <f t="shared" si="5"/>
        <v>0</v>
      </c>
      <c r="L10" s="278">
        <f t="shared" si="6"/>
        <v>0</v>
      </c>
      <c r="M10" s="278">
        <f t="shared" si="7"/>
        <v>0</v>
      </c>
    </row>
    <row r="11" spans="1:20" ht="25" thickBot="1" x14ac:dyDescent="0.35">
      <c r="A11" s="128" t="s">
        <v>333</v>
      </c>
      <c r="B11" s="129">
        <v>0</v>
      </c>
      <c r="C11" s="407">
        <v>0</v>
      </c>
      <c r="D11" s="407">
        <v>0</v>
      </c>
      <c r="E11" s="407">
        <v>0</v>
      </c>
      <c r="G11" s="69" t="str">
        <f t="shared" si="1"/>
        <v>Costo produzione 6</v>
      </c>
      <c r="H11" s="278">
        <f t="shared" si="2"/>
        <v>0</v>
      </c>
      <c r="I11" s="278">
        <f t="shared" si="3"/>
        <v>0</v>
      </c>
      <c r="J11" s="278">
        <f t="shared" si="4"/>
        <v>0</v>
      </c>
      <c r="K11" s="278">
        <f t="shared" si="5"/>
        <v>0</v>
      </c>
      <c r="L11" s="278">
        <f t="shared" si="6"/>
        <v>0</v>
      </c>
      <c r="M11" s="278">
        <f t="shared" si="7"/>
        <v>0</v>
      </c>
    </row>
    <row r="12" spans="1:20" ht="25" thickBot="1" x14ac:dyDescent="0.35">
      <c r="A12" s="128" t="s">
        <v>334</v>
      </c>
      <c r="B12" s="129">
        <v>0</v>
      </c>
      <c r="C12" s="407">
        <v>0</v>
      </c>
      <c r="D12" s="407">
        <v>0</v>
      </c>
      <c r="E12" s="407">
        <v>0</v>
      </c>
      <c r="G12" s="69" t="str">
        <f t="shared" si="1"/>
        <v>Costo produzione 7</v>
      </c>
      <c r="H12" s="278">
        <f t="shared" si="2"/>
        <v>0</v>
      </c>
      <c r="I12" s="278">
        <f t="shared" si="3"/>
        <v>0</v>
      </c>
      <c r="J12" s="278">
        <f t="shared" si="4"/>
        <v>0</v>
      </c>
      <c r="K12" s="278">
        <f t="shared" si="5"/>
        <v>0</v>
      </c>
      <c r="L12" s="278">
        <f t="shared" si="6"/>
        <v>0</v>
      </c>
      <c r="M12" s="278">
        <f t="shared" si="7"/>
        <v>0</v>
      </c>
    </row>
    <row r="13" spans="1:20" ht="25" thickBot="1" x14ac:dyDescent="0.35">
      <c r="A13" s="128" t="s">
        <v>335</v>
      </c>
      <c r="B13" s="129">
        <v>0</v>
      </c>
      <c r="C13" s="407">
        <v>0</v>
      </c>
      <c r="D13" s="407">
        <v>0</v>
      </c>
      <c r="E13" s="407">
        <v>0</v>
      </c>
      <c r="G13" s="69" t="str">
        <f t="shared" si="1"/>
        <v>Costo produzione 8</v>
      </c>
      <c r="H13" s="278">
        <f t="shared" si="2"/>
        <v>0</v>
      </c>
      <c r="I13" s="278">
        <f t="shared" si="3"/>
        <v>0</v>
      </c>
      <c r="J13" s="278">
        <f t="shared" si="4"/>
        <v>0</v>
      </c>
      <c r="K13" s="278">
        <f t="shared" si="5"/>
        <v>0</v>
      </c>
      <c r="L13" s="278">
        <f t="shared" si="6"/>
        <v>0</v>
      </c>
      <c r="M13" s="278">
        <f t="shared" si="7"/>
        <v>0</v>
      </c>
    </row>
    <row r="14" spans="1:20" ht="25" thickBot="1" x14ac:dyDescent="0.35">
      <c r="A14" s="128" t="s">
        <v>336</v>
      </c>
      <c r="B14" s="129">
        <v>0</v>
      </c>
      <c r="C14" s="407">
        <v>0</v>
      </c>
      <c r="D14" s="407">
        <v>0</v>
      </c>
      <c r="E14" s="407">
        <v>0</v>
      </c>
      <c r="G14" s="69" t="str">
        <f t="shared" si="1"/>
        <v>Costo produzione 9</v>
      </c>
      <c r="H14" s="278">
        <f t="shared" si="2"/>
        <v>0</v>
      </c>
      <c r="I14" s="278">
        <f t="shared" si="3"/>
        <v>0</v>
      </c>
      <c r="J14" s="278">
        <f t="shared" si="4"/>
        <v>0</v>
      </c>
      <c r="K14" s="278">
        <f t="shared" si="5"/>
        <v>0</v>
      </c>
      <c r="L14" s="278">
        <f t="shared" si="6"/>
        <v>0</v>
      </c>
      <c r="M14" s="278">
        <f t="shared" si="7"/>
        <v>0</v>
      </c>
    </row>
    <row r="15" spans="1:20" ht="25" thickBot="1" x14ac:dyDescent="0.35">
      <c r="A15" s="128" t="s">
        <v>337</v>
      </c>
      <c r="B15" s="129">
        <v>0</v>
      </c>
      <c r="C15" s="407">
        <v>0</v>
      </c>
      <c r="D15" s="407">
        <v>0</v>
      </c>
      <c r="E15" s="407">
        <v>0</v>
      </c>
      <c r="G15" s="69" t="str">
        <f t="shared" si="1"/>
        <v>Costo produzione 10</v>
      </c>
      <c r="H15" s="278">
        <f t="shared" si="2"/>
        <v>0</v>
      </c>
      <c r="I15" s="278">
        <f t="shared" si="3"/>
        <v>0</v>
      </c>
      <c r="J15" s="278">
        <f t="shared" si="4"/>
        <v>0</v>
      </c>
      <c r="K15" s="278">
        <f t="shared" si="5"/>
        <v>0</v>
      </c>
      <c r="L15" s="278">
        <f t="shared" si="6"/>
        <v>0</v>
      </c>
      <c r="M15" s="278">
        <f t="shared" si="7"/>
        <v>0</v>
      </c>
    </row>
    <row r="16" spans="1:20" ht="25" thickBot="1" x14ac:dyDescent="0.35">
      <c r="A16" s="128" t="s">
        <v>338</v>
      </c>
      <c r="B16" s="129">
        <v>0</v>
      </c>
      <c r="C16" s="407">
        <v>0</v>
      </c>
      <c r="D16" s="407">
        <v>0</v>
      </c>
      <c r="E16" s="407">
        <v>0</v>
      </c>
      <c r="G16" s="69" t="str">
        <f t="shared" si="1"/>
        <v>Costo produzione 11</v>
      </c>
      <c r="H16" s="278">
        <f t="shared" si="2"/>
        <v>0</v>
      </c>
      <c r="I16" s="278">
        <f t="shared" si="3"/>
        <v>0</v>
      </c>
      <c r="J16" s="278">
        <f t="shared" si="4"/>
        <v>0</v>
      </c>
      <c r="K16" s="278">
        <f t="shared" si="5"/>
        <v>0</v>
      </c>
      <c r="L16" s="278">
        <f t="shared" si="6"/>
        <v>0</v>
      </c>
      <c r="M16" s="278">
        <f t="shared" si="7"/>
        <v>0</v>
      </c>
    </row>
    <row r="17" spans="1:13" ht="25" thickBot="1" x14ac:dyDescent="0.35">
      <c r="A17" s="128" t="s">
        <v>339</v>
      </c>
      <c r="B17" s="129">
        <v>0</v>
      </c>
      <c r="C17" s="407">
        <v>0</v>
      </c>
      <c r="D17" s="407">
        <v>0</v>
      </c>
      <c r="E17" s="407">
        <v>0</v>
      </c>
      <c r="G17" s="69" t="str">
        <f t="shared" si="1"/>
        <v>Costo produzione 12</v>
      </c>
      <c r="H17" s="278">
        <f t="shared" si="2"/>
        <v>0</v>
      </c>
      <c r="I17" s="278">
        <f t="shared" si="3"/>
        <v>0</v>
      </c>
      <c r="J17" s="278">
        <f t="shared" si="4"/>
        <v>0</v>
      </c>
      <c r="K17" s="278">
        <f t="shared" si="5"/>
        <v>0</v>
      </c>
      <c r="L17" s="278">
        <f t="shared" si="6"/>
        <v>0</v>
      </c>
      <c r="M17" s="278">
        <f t="shared" si="7"/>
        <v>0</v>
      </c>
    </row>
    <row r="18" spans="1:13" ht="25" thickBot="1" x14ac:dyDescent="0.35">
      <c r="A18" s="128" t="s">
        <v>340</v>
      </c>
      <c r="B18" s="129">
        <v>0</v>
      </c>
      <c r="C18" s="407">
        <v>0</v>
      </c>
      <c r="D18" s="407">
        <v>0</v>
      </c>
      <c r="E18" s="407">
        <v>0</v>
      </c>
      <c r="G18" s="69" t="str">
        <f t="shared" si="1"/>
        <v>Costo produzione 13</v>
      </c>
      <c r="H18" s="278">
        <f t="shared" si="2"/>
        <v>0</v>
      </c>
      <c r="I18" s="278">
        <f t="shared" si="3"/>
        <v>0</v>
      </c>
      <c r="J18" s="278">
        <f t="shared" si="4"/>
        <v>0</v>
      </c>
      <c r="K18" s="278">
        <f t="shared" si="5"/>
        <v>0</v>
      </c>
      <c r="L18" s="278">
        <f t="shared" si="6"/>
        <v>0</v>
      </c>
      <c r="M18" s="278">
        <f t="shared" si="7"/>
        <v>0</v>
      </c>
    </row>
    <row r="19" spans="1:13" ht="25" thickBot="1" x14ac:dyDescent="0.35">
      <c r="A19" s="128" t="s">
        <v>341</v>
      </c>
      <c r="B19" s="129">
        <v>0</v>
      </c>
      <c r="C19" s="407">
        <v>0</v>
      </c>
      <c r="D19" s="407">
        <v>0</v>
      </c>
      <c r="E19" s="407">
        <v>0</v>
      </c>
      <c r="G19" s="69" t="str">
        <f t="shared" si="1"/>
        <v>Costo produzione 14</v>
      </c>
      <c r="H19" s="278">
        <f t="shared" si="2"/>
        <v>0</v>
      </c>
      <c r="I19" s="278">
        <f t="shared" si="3"/>
        <v>0</v>
      </c>
      <c r="J19" s="278">
        <f t="shared" si="4"/>
        <v>0</v>
      </c>
      <c r="K19" s="278">
        <f t="shared" si="5"/>
        <v>0</v>
      </c>
      <c r="L19" s="278">
        <f t="shared" si="6"/>
        <v>0</v>
      </c>
      <c r="M19" s="278">
        <f t="shared" si="7"/>
        <v>0</v>
      </c>
    </row>
    <row r="20" spans="1:13" ht="25" thickBot="1" x14ac:dyDescent="0.35">
      <c r="A20" s="128" t="s">
        <v>479</v>
      </c>
      <c r="B20" s="129">
        <v>0</v>
      </c>
      <c r="C20" s="100">
        <v>0</v>
      </c>
      <c r="D20" s="100">
        <v>0</v>
      </c>
      <c r="E20" s="100">
        <v>0</v>
      </c>
      <c r="G20" s="69" t="str">
        <f t="shared" si="1"/>
        <v>Costo produzione 15</v>
      </c>
      <c r="H20" s="278">
        <f t="shared" si="2"/>
        <v>0</v>
      </c>
      <c r="I20" s="278">
        <f t="shared" si="3"/>
        <v>0</v>
      </c>
      <c r="J20" s="278">
        <f t="shared" si="4"/>
        <v>0</v>
      </c>
      <c r="K20" s="278">
        <f t="shared" si="5"/>
        <v>0</v>
      </c>
      <c r="L20" s="278">
        <f t="shared" si="6"/>
        <v>0</v>
      </c>
      <c r="M20" s="278">
        <f t="shared" si="7"/>
        <v>0</v>
      </c>
    </row>
    <row r="21" spans="1:13" ht="25" thickBot="1" x14ac:dyDescent="0.35">
      <c r="A21" s="603" t="s">
        <v>47</v>
      </c>
      <c r="B21" s="604"/>
      <c r="C21" s="416">
        <f>SUM(C6:C20)</f>
        <v>0</v>
      </c>
      <c r="D21" s="416">
        <f>SUM(D6:D20)</f>
        <v>0</v>
      </c>
      <c r="E21" s="416">
        <f>SUM(E6:E20)</f>
        <v>0</v>
      </c>
      <c r="G21" s="73" t="s">
        <v>47</v>
      </c>
      <c r="H21" s="408">
        <f t="shared" ref="H21:M21" si="8">SUM(H6:H20)</f>
        <v>0</v>
      </c>
      <c r="I21" s="408">
        <f t="shared" si="8"/>
        <v>0</v>
      </c>
      <c r="J21" s="408">
        <f t="shared" si="8"/>
        <v>0</v>
      </c>
      <c r="K21" s="408">
        <f t="shared" si="8"/>
        <v>0</v>
      </c>
      <c r="L21" s="408">
        <f t="shared" si="8"/>
        <v>0</v>
      </c>
      <c r="M21" s="408">
        <f t="shared" si="8"/>
        <v>0</v>
      </c>
    </row>
    <row r="22" spans="1:13" x14ac:dyDescent="0.3">
      <c r="A22" s="77"/>
      <c r="B22" s="77"/>
      <c r="C22" s="112"/>
      <c r="D22" s="112"/>
      <c r="E22" s="112"/>
    </row>
    <row r="24" spans="1:13" ht="25" thickBot="1" x14ac:dyDescent="0.35">
      <c r="A24" s="697" t="s">
        <v>439</v>
      </c>
      <c r="B24" s="697"/>
      <c r="C24" s="697"/>
      <c r="D24" s="697"/>
      <c r="E24" s="697"/>
      <c r="F24" s="697"/>
    </row>
    <row r="25" spans="1:13" ht="25" thickBot="1" x14ac:dyDescent="0.35">
      <c r="A25" s="664" t="s">
        <v>440</v>
      </c>
      <c r="B25" s="665"/>
      <c r="C25" s="666"/>
      <c r="D25" s="81" t="str">
        <f>C5</f>
        <v>ANNO  1</v>
      </c>
      <c r="E25" s="81" t="str">
        <f>D5</f>
        <v>ANNO 2</v>
      </c>
      <c r="F25" s="81" t="str">
        <f>E5</f>
        <v>ANNO 3</v>
      </c>
    </row>
    <row r="26" spans="1:13" x14ac:dyDescent="0.3">
      <c r="A26" s="667" t="s">
        <v>342</v>
      </c>
      <c r="B26" s="668"/>
      <c r="C26" s="669"/>
      <c r="D26" s="409">
        <f>C21</f>
        <v>0</v>
      </c>
      <c r="E26" s="410">
        <f>D21</f>
        <v>0</v>
      </c>
      <c r="F26" s="409">
        <f>E21</f>
        <v>0</v>
      </c>
    </row>
    <row r="27" spans="1:13" x14ac:dyDescent="0.3">
      <c r="A27" s="670" t="s">
        <v>58</v>
      </c>
      <c r="B27" s="671"/>
      <c r="C27" s="672"/>
      <c r="D27" s="411">
        <f>K21</f>
        <v>0</v>
      </c>
      <c r="E27" s="412">
        <f>L21</f>
        <v>0</v>
      </c>
      <c r="F27" s="411">
        <f>M21</f>
        <v>0</v>
      </c>
    </row>
    <row r="28" spans="1:13" ht="25" thickBot="1" x14ac:dyDescent="0.35">
      <c r="A28" s="685" t="s">
        <v>59</v>
      </c>
      <c r="B28" s="686"/>
      <c r="C28" s="687"/>
      <c r="D28" s="413">
        <f>H21</f>
        <v>0</v>
      </c>
      <c r="E28" s="414">
        <f>I21</f>
        <v>0</v>
      </c>
      <c r="F28" s="413">
        <f>J21</f>
        <v>0</v>
      </c>
    </row>
    <row r="29" spans="1:13" ht="25" thickBot="1" x14ac:dyDescent="0.35">
      <c r="A29" s="685" t="s">
        <v>483</v>
      </c>
      <c r="B29" s="686"/>
      <c r="C29" s="687"/>
      <c r="D29" s="413">
        <f>R8</f>
        <v>0</v>
      </c>
      <c r="E29" s="413">
        <f t="shared" ref="E29:F29" si="9">S8</f>
        <v>0</v>
      </c>
      <c r="F29" s="413">
        <f t="shared" si="9"/>
        <v>0</v>
      </c>
    </row>
  </sheetData>
  <mergeCells count="16">
    <mergeCell ref="R7:T7"/>
    <mergeCell ref="O6:T6"/>
    <mergeCell ref="A29:C29"/>
    <mergeCell ref="O4:T4"/>
    <mergeCell ref="O5:Q5"/>
    <mergeCell ref="O7:Q7"/>
    <mergeCell ref="O8:Q8"/>
    <mergeCell ref="K4:M4"/>
    <mergeCell ref="A24:F24"/>
    <mergeCell ref="A21:B21"/>
    <mergeCell ref="A27:C27"/>
    <mergeCell ref="A28:C28"/>
    <mergeCell ref="A25:C25"/>
    <mergeCell ref="A26:C26"/>
    <mergeCell ref="A4:E4"/>
    <mergeCell ref="G4:J4"/>
  </mergeCells>
  <phoneticPr fontId="23" type="noConversion"/>
  <hyperlinks>
    <hyperlink ref="A1" location="'INDICE BP'!A1" display="TORNA ALL'INDICE" xr:uid="{00000000-0004-0000-0700-000000000000}"/>
  </hyperlinks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M27"/>
  <sheetViews>
    <sheetView tabSelected="1" zoomScale="214" zoomScaleNormal="120" workbookViewId="0">
      <selection activeCell="B5" sqref="B5"/>
    </sheetView>
  </sheetViews>
  <sheetFormatPr baseColWidth="10" defaultColWidth="9.1640625" defaultRowHeight="15" x14ac:dyDescent="0.2"/>
  <cols>
    <col min="1" max="1" width="42.5" style="118" bestFit="1" customWidth="1"/>
    <col min="2" max="2" width="15.33203125" style="118" bestFit="1" customWidth="1"/>
    <col min="3" max="3" width="12" style="118" bestFit="1" customWidth="1"/>
    <col min="4" max="5" width="12.33203125" style="118" bestFit="1" customWidth="1"/>
    <col min="6" max="6" width="11.5" style="118" bestFit="1" customWidth="1"/>
    <col min="7" max="7" width="32.83203125" style="118" bestFit="1" customWidth="1"/>
    <col min="8" max="8" width="11.5" style="118" bestFit="1" customWidth="1"/>
    <col min="9" max="9" width="12.1640625" style="118" bestFit="1" customWidth="1"/>
    <col min="10" max="10" width="11.5" style="118" bestFit="1" customWidth="1"/>
    <col min="11" max="11" width="9.33203125" style="118" customWidth="1"/>
    <col min="12" max="13" width="11.6640625" style="118" bestFit="1" customWidth="1"/>
    <col min="14" max="14" width="9.1640625" style="118"/>
    <col min="15" max="15" width="16.83203125" style="118" customWidth="1"/>
    <col min="16" max="16384" width="9.1640625" style="118"/>
  </cols>
  <sheetData>
    <row r="1" spans="1:13" s="117" customFormat="1" ht="24" x14ac:dyDescent="0.3">
      <c r="A1" s="29" t="s">
        <v>388</v>
      </c>
      <c r="B1" s="116"/>
    </row>
    <row r="2" spans="1:13" ht="16" thickBot="1" x14ac:dyDescent="0.25"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3" ht="16" thickBot="1" x14ac:dyDescent="0.25">
      <c r="A3" s="704" t="s">
        <v>444</v>
      </c>
      <c r="B3" s="704"/>
      <c r="C3" s="704"/>
      <c r="D3" s="704"/>
      <c r="E3" s="704"/>
      <c r="F3" s="30"/>
      <c r="G3" s="705" t="s">
        <v>441</v>
      </c>
      <c r="H3" s="706"/>
      <c r="I3" s="706"/>
      <c r="J3" s="707"/>
      <c r="K3" s="705" t="s">
        <v>436</v>
      </c>
      <c r="L3" s="706"/>
      <c r="M3" s="707"/>
    </row>
    <row r="4" spans="1:13" ht="16" thickBot="1" x14ac:dyDescent="0.25">
      <c r="A4" s="120"/>
      <c r="B4" s="121" t="s">
        <v>48</v>
      </c>
      <c r="C4" s="122" t="s">
        <v>24</v>
      </c>
      <c r="D4" s="122" t="s">
        <v>25</v>
      </c>
      <c r="E4" s="122" t="s">
        <v>143</v>
      </c>
      <c r="F4" s="119"/>
      <c r="G4" s="120" t="s">
        <v>43</v>
      </c>
      <c r="H4" s="122" t="str">
        <f>C4</f>
        <v>ANNO 1</v>
      </c>
      <c r="I4" s="122" t="str">
        <f>D4</f>
        <v>ANNO 2</v>
      </c>
      <c r="J4" s="122" t="str">
        <f>E4</f>
        <v>ANNO 3</v>
      </c>
      <c r="K4" s="122" t="str">
        <f>H4</f>
        <v>ANNO 1</v>
      </c>
      <c r="L4" s="122" t="str">
        <f>I4</f>
        <v>ANNO 2</v>
      </c>
      <c r="M4" s="122" t="str">
        <f>J4</f>
        <v>ANNO 3</v>
      </c>
    </row>
    <row r="5" spans="1:13" ht="15.75" customHeight="1" thickBot="1" x14ac:dyDescent="0.25">
      <c r="A5" s="545" t="s">
        <v>528</v>
      </c>
      <c r="B5" s="546">
        <v>0</v>
      </c>
      <c r="C5" s="547">
        <v>0</v>
      </c>
      <c r="D5" s="547">
        <v>0</v>
      </c>
      <c r="E5" s="547">
        <v>0</v>
      </c>
      <c r="F5" s="119"/>
      <c r="G5" s="123" t="str">
        <f t="shared" ref="G5:G19" si="0">A5</f>
        <v>Costo generale e amministrativo 1</v>
      </c>
      <c r="H5" s="420">
        <f t="shared" ref="H5:H19" si="1">IFERROR(C5/(360/B5),0)</f>
        <v>0</v>
      </c>
      <c r="I5" s="420">
        <f t="shared" ref="I5:I19" si="2">IFERROR(D5/(360/B5),0)</f>
        <v>0</v>
      </c>
      <c r="J5" s="420">
        <f t="shared" ref="J5:J19" si="3">IFERROR(E5/(360/B5),0)</f>
        <v>0</v>
      </c>
      <c r="K5" s="420">
        <f t="shared" ref="K5:K19" si="4">C5-H5</f>
        <v>0</v>
      </c>
      <c r="L5" s="420">
        <f t="shared" ref="L5:L19" si="5">D5-I5+H5</f>
        <v>0</v>
      </c>
      <c r="M5" s="420">
        <f t="shared" ref="M5:M19" si="6">E5-J5+I5</f>
        <v>0</v>
      </c>
    </row>
    <row r="6" spans="1:13" ht="15.75" customHeight="1" thickBot="1" x14ac:dyDescent="0.25">
      <c r="A6" s="545" t="s">
        <v>529</v>
      </c>
      <c r="B6" s="546">
        <v>0</v>
      </c>
      <c r="C6" s="544">
        <v>0</v>
      </c>
      <c r="D6" s="544">
        <v>0</v>
      </c>
      <c r="E6" s="544">
        <v>0</v>
      </c>
      <c r="F6" s="119"/>
      <c r="G6" s="123" t="str">
        <f t="shared" si="0"/>
        <v>Costo generale e amministrativo 2</v>
      </c>
      <c r="H6" s="420">
        <f t="shared" si="1"/>
        <v>0</v>
      </c>
      <c r="I6" s="420">
        <f t="shared" si="2"/>
        <v>0</v>
      </c>
      <c r="J6" s="420">
        <f t="shared" si="3"/>
        <v>0</v>
      </c>
      <c r="K6" s="420">
        <f t="shared" si="4"/>
        <v>0</v>
      </c>
      <c r="L6" s="420">
        <f t="shared" si="5"/>
        <v>0</v>
      </c>
      <c r="M6" s="420">
        <f t="shared" si="6"/>
        <v>0</v>
      </c>
    </row>
    <row r="7" spans="1:13" ht="15.75" customHeight="1" thickBot="1" x14ac:dyDescent="0.25">
      <c r="A7" s="545" t="s">
        <v>530</v>
      </c>
      <c r="B7" s="546">
        <v>0</v>
      </c>
      <c r="C7" s="544">
        <v>0</v>
      </c>
      <c r="D7" s="544">
        <v>0</v>
      </c>
      <c r="E7" s="544">
        <v>0</v>
      </c>
      <c r="F7" s="119"/>
      <c r="G7" s="123" t="str">
        <f t="shared" si="0"/>
        <v>Costo generale e amministrativo 3</v>
      </c>
      <c r="H7" s="420">
        <f t="shared" si="1"/>
        <v>0</v>
      </c>
      <c r="I7" s="420">
        <f t="shared" si="2"/>
        <v>0</v>
      </c>
      <c r="J7" s="420">
        <f t="shared" si="3"/>
        <v>0</v>
      </c>
      <c r="K7" s="420">
        <f t="shared" si="4"/>
        <v>0</v>
      </c>
      <c r="L7" s="420">
        <f t="shared" si="5"/>
        <v>0</v>
      </c>
      <c r="M7" s="420">
        <f t="shared" si="6"/>
        <v>0</v>
      </c>
    </row>
    <row r="8" spans="1:13" ht="15.75" customHeight="1" thickBot="1" x14ac:dyDescent="0.25">
      <c r="A8" s="545" t="s">
        <v>531</v>
      </c>
      <c r="B8" s="546">
        <v>0</v>
      </c>
      <c r="C8" s="544">
        <v>0</v>
      </c>
      <c r="D8" s="544">
        <v>0</v>
      </c>
      <c r="E8" s="544">
        <v>0</v>
      </c>
      <c r="F8" s="119"/>
      <c r="G8" s="123" t="str">
        <f t="shared" si="0"/>
        <v>Costo generale e amministrativo 4</v>
      </c>
      <c r="H8" s="420">
        <f t="shared" si="1"/>
        <v>0</v>
      </c>
      <c r="I8" s="420">
        <f t="shared" si="2"/>
        <v>0</v>
      </c>
      <c r="J8" s="420">
        <f t="shared" si="3"/>
        <v>0</v>
      </c>
      <c r="K8" s="420">
        <f t="shared" si="4"/>
        <v>0</v>
      </c>
      <c r="L8" s="420">
        <f t="shared" si="5"/>
        <v>0</v>
      </c>
      <c r="M8" s="420">
        <f t="shared" si="6"/>
        <v>0</v>
      </c>
    </row>
    <row r="9" spans="1:13" ht="15.75" customHeight="1" thickBot="1" x14ac:dyDescent="0.25">
      <c r="A9" s="545" t="s">
        <v>532</v>
      </c>
      <c r="B9" s="546">
        <v>0</v>
      </c>
      <c r="C9" s="544">
        <v>0</v>
      </c>
      <c r="D9" s="544">
        <v>0</v>
      </c>
      <c r="E9" s="544">
        <v>0</v>
      </c>
      <c r="F9" s="119"/>
      <c r="G9" s="123" t="str">
        <f t="shared" si="0"/>
        <v>Costo generale e amministrativo 5</v>
      </c>
      <c r="H9" s="420">
        <f t="shared" si="1"/>
        <v>0</v>
      </c>
      <c r="I9" s="420">
        <f t="shared" si="2"/>
        <v>0</v>
      </c>
      <c r="J9" s="420">
        <f t="shared" si="3"/>
        <v>0</v>
      </c>
      <c r="K9" s="420">
        <f t="shared" si="4"/>
        <v>0</v>
      </c>
      <c r="L9" s="420">
        <f t="shared" si="5"/>
        <v>0</v>
      </c>
      <c r="M9" s="420">
        <f t="shared" si="6"/>
        <v>0</v>
      </c>
    </row>
    <row r="10" spans="1:13" ht="15.75" customHeight="1" thickBot="1" x14ac:dyDescent="0.25">
      <c r="A10" s="545" t="s">
        <v>533</v>
      </c>
      <c r="B10" s="546">
        <v>0</v>
      </c>
      <c r="C10" s="544">
        <v>0</v>
      </c>
      <c r="D10" s="544">
        <v>0</v>
      </c>
      <c r="E10" s="544">
        <v>0</v>
      </c>
      <c r="F10" s="119"/>
      <c r="G10" s="123" t="str">
        <f t="shared" si="0"/>
        <v>Costo generale e amministrativo 6</v>
      </c>
      <c r="H10" s="420">
        <f t="shared" si="1"/>
        <v>0</v>
      </c>
      <c r="I10" s="420">
        <f t="shared" si="2"/>
        <v>0</v>
      </c>
      <c r="J10" s="420">
        <f t="shared" si="3"/>
        <v>0</v>
      </c>
      <c r="K10" s="420">
        <f t="shared" si="4"/>
        <v>0</v>
      </c>
      <c r="L10" s="420">
        <f t="shared" si="5"/>
        <v>0</v>
      </c>
      <c r="M10" s="420">
        <f t="shared" si="6"/>
        <v>0</v>
      </c>
    </row>
    <row r="11" spans="1:13" ht="15.75" customHeight="1" thickBot="1" x14ac:dyDescent="0.25">
      <c r="A11" s="545" t="s">
        <v>534</v>
      </c>
      <c r="B11" s="546">
        <v>0</v>
      </c>
      <c r="C11" s="544">
        <v>0</v>
      </c>
      <c r="D11" s="544">
        <v>0</v>
      </c>
      <c r="E11" s="544">
        <v>0</v>
      </c>
      <c r="F11" s="119"/>
      <c r="G11" s="123" t="str">
        <f t="shared" si="0"/>
        <v>Costo generale e amministrativo 7</v>
      </c>
      <c r="H11" s="420">
        <f t="shared" si="1"/>
        <v>0</v>
      </c>
      <c r="I11" s="420">
        <f t="shared" si="2"/>
        <v>0</v>
      </c>
      <c r="J11" s="420">
        <f t="shared" si="3"/>
        <v>0</v>
      </c>
      <c r="K11" s="420">
        <f t="shared" si="4"/>
        <v>0</v>
      </c>
      <c r="L11" s="420">
        <f t="shared" si="5"/>
        <v>0</v>
      </c>
      <c r="M11" s="420">
        <f t="shared" si="6"/>
        <v>0</v>
      </c>
    </row>
    <row r="12" spans="1:13" ht="15.75" customHeight="1" thickBot="1" x14ac:dyDescent="0.25">
      <c r="A12" s="545" t="s">
        <v>535</v>
      </c>
      <c r="B12" s="546">
        <v>0</v>
      </c>
      <c r="C12" s="544">
        <v>0</v>
      </c>
      <c r="D12" s="544">
        <v>0</v>
      </c>
      <c r="E12" s="544">
        <v>0</v>
      </c>
      <c r="F12" s="119"/>
      <c r="G12" s="123" t="str">
        <f t="shared" si="0"/>
        <v>Costo generale e amministrativo 8</v>
      </c>
      <c r="H12" s="420">
        <f t="shared" si="1"/>
        <v>0</v>
      </c>
      <c r="I12" s="420">
        <f t="shared" si="2"/>
        <v>0</v>
      </c>
      <c r="J12" s="420">
        <f t="shared" si="3"/>
        <v>0</v>
      </c>
      <c r="K12" s="420">
        <f t="shared" si="4"/>
        <v>0</v>
      </c>
      <c r="L12" s="420">
        <f t="shared" si="5"/>
        <v>0</v>
      </c>
      <c r="M12" s="420">
        <f t="shared" si="6"/>
        <v>0</v>
      </c>
    </row>
    <row r="13" spans="1:13" ht="16" thickBot="1" x14ac:dyDescent="0.25">
      <c r="A13" s="545" t="s">
        <v>536</v>
      </c>
      <c r="B13" s="546">
        <v>0</v>
      </c>
      <c r="C13" s="544">
        <v>0</v>
      </c>
      <c r="D13" s="544">
        <v>0</v>
      </c>
      <c r="E13" s="544">
        <v>0</v>
      </c>
      <c r="F13" s="119"/>
      <c r="G13" s="123" t="str">
        <f t="shared" si="0"/>
        <v>Costo generale e amministrativo 9</v>
      </c>
      <c r="H13" s="420">
        <f t="shared" si="1"/>
        <v>0</v>
      </c>
      <c r="I13" s="420">
        <f t="shared" si="2"/>
        <v>0</v>
      </c>
      <c r="J13" s="420">
        <f t="shared" si="3"/>
        <v>0</v>
      </c>
      <c r="K13" s="420">
        <f t="shared" si="4"/>
        <v>0</v>
      </c>
      <c r="L13" s="420">
        <f t="shared" si="5"/>
        <v>0</v>
      </c>
      <c r="M13" s="420">
        <f t="shared" si="6"/>
        <v>0</v>
      </c>
    </row>
    <row r="14" spans="1:13" ht="16" thickBot="1" x14ac:dyDescent="0.25">
      <c r="A14" s="545" t="s">
        <v>537</v>
      </c>
      <c r="B14" s="546">
        <v>0</v>
      </c>
      <c r="C14" s="544">
        <v>0</v>
      </c>
      <c r="D14" s="544">
        <v>0</v>
      </c>
      <c r="E14" s="544">
        <v>0</v>
      </c>
      <c r="F14" s="119"/>
      <c r="G14" s="123" t="str">
        <f t="shared" si="0"/>
        <v>Costo generale e amministrativo 10</v>
      </c>
      <c r="H14" s="420">
        <f t="shared" si="1"/>
        <v>0</v>
      </c>
      <c r="I14" s="420">
        <f t="shared" si="2"/>
        <v>0</v>
      </c>
      <c r="J14" s="420">
        <f t="shared" si="3"/>
        <v>0</v>
      </c>
      <c r="K14" s="420">
        <f t="shared" si="4"/>
        <v>0</v>
      </c>
      <c r="L14" s="420">
        <f t="shared" si="5"/>
        <v>0</v>
      </c>
      <c r="M14" s="420">
        <f t="shared" si="6"/>
        <v>0</v>
      </c>
    </row>
    <row r="15" spans="1:13" ht="16" thickBot="1" x14ac:dyDescent="0.25">
      <c r="A15" s="545" t="s">
        <v>538</v>
      </c>
      <c r="B15" s="546">
        <v>0</v>
      </c>
      <c r="C15" s="544">
        <v>0</v>
      </c>
      <c r="D15" s="544">
        <v>0</v>
      </c>
      <c r="E15" s="544">
        <v>0</v>
      </c>
      <c r="F15" s="119"/>
      <c r="G15" s="123" t="str">
        <f t="shared" si="0"/>
        <v>Costo generale e amministrativo 11</v>
      </c>
      <c r="H15" s="420">
        <f t="shared" si="1"/>
        <v>0</v>
      </c>
      <c r="I15" s="420">
        <f t="shared" si="2"/>
        <v>0</v>
      </c>
      <c r="J15" s="420">
        <f t="shared" si="3"/>
        <v>0</v>
      </c>
      <c r="K15" s="420">
        <f t="shared" si="4"/>
        <v>0</v>
      </c>
      <c r="L15" s="420">
        <f t="shared" si="5"/>
        <v>0</v>
      </c>
      <c r="M15" s="420">
        <f t="shared" si="6"/>
        <v>0</v>
      </c>
    </row>
    <row r="16" spans="1:13" ht="16" thickBot="1" x14ac:dyDescent="0.25">
      <c r="A16" s="545" t="s">
        <v>539</v>
      </c>
      <c r="B16" s="546">
        <v>0</v>
      </c>
      <c r="C16" s="544">
        <v>0</v>
      </c>
      <c r="D16" s="544">
        <v>0</v>
      </c>
      <c r="E16" s="544">
        <v>0</v>
      </c>
      <c r="G16" s="123" t="str">
        <f t="shared" si="0"/>
        <v>Costo generale e amministrativo 12</v>
      </c>
      <c r="H16" s="420">
        <f t="shared" si="1"/>
        <v>0</v>
      </c>
      <c r="I16" s="420">
        <f t="shared" si="2"/>
        <v>0</v>
      </c>
      <c r="J16" s="420">
        <f t="shared" si="3"/>
        <v>0</v>
      </c>
      <c r="K16" s="420">
        <f t="shared" si="4"/>
        <v>0</v>
      </c>
      <c r="L16" s="420">
        <f t="shared" si="5"/>
        <v>0</v>
      </c>
      <c r="M16" s="420">
        <f t="shared" si="6"/>
        <v>0</v>
      </c>
    </row>
    <row r="17" spans="1:13" ht="16" thickBot="1" x14ac:dyDescent="0.25">
      <c r="A17" s="545" t="s">
        <v>540</v>
      </c>
      <c r="B17" s="546">
        <v>0</v>
      </c>
      <c r="C17" s="544">
        <v>0</v>
      </c>
      <c r="D17" s="544">
        <v>0</v>
      </c>
      <c r="E17" s="544">
        <v>0</v>
      </c>
      <c r="G17" s="123" t="str">
        <f t="shared" si="0"/>
        <v>Costo generale e amministrativo 13</v>
      </c>
      <c r="H17" s="420">
        <f t="shared" si="1"/>
        <v>0</v>
      </c>
      <c r="I17" s="420">
        <f t="shared" si="2"/>
        <v>0</v>
      </c>
      <c r="J17" s="420">
        <f t="shared" si="3"/>
        <v>0</v>
      </c>
      <c r="K17" s="420">
        <f t="shared" si="4"/>
        <v>0</v>
      </c>
      <c r="L17" s="420">
        <f t="shared" si="5"/>
        <v>0</v>
      </c>
      <c r="M17" s="420">
        <f t="shared" si="6"/>
        <v>0</v>
      </c>
    </row>
    <row r="18" spans="1:13" ht="16" thickBot="1" x14ac:dyDescent="0.25">
      <c r="A18" s="545" t="s">
        <v>541</v>
      </c>
      <c r="B18" s="546">
        <v>0</v>
      </c>
      <c r="C18" s="544">
        <v>0</v>
      </c>
      <c r="D18" s="544">
        <v>0</v>
      </c>
      <c r="E18" s="544">
        <v>0</v>
      </c>
      <c r="G18" s="123" t="str">
        <f t="shared" si="0"/>
        <v>Costo generale e amministrativo 14</v>
      </c>
      <c r="H18" s="420">
        <f t="shared" si="1"/>
        <v>0</v>
      </c>
      <c r="I18" s="420">
        <f t="shared" si="2"/>
        <v>0</v>
      </c>
      <c r="J18" s="420">
        <f t="shared" si="3"/>
        <v>0</v>
      </c>
      <c r="K18" s="420">
        <f t="shared" si="4"/>
        <v>0</v>
      </c>
      <c r="L18" s="420">
        <f t="shared" si="5"/>
        <v>0</v>
      </c>
      <c r="M18" s="420">
        <f t="shared" si="6"/>
        <v>0</v>
      </c>
    </row>
    <row r="19" spans="1:13" ht="16" thickBot="1" x14ac:dyDescent="0.25">
      <c r="A19" s="545" t="s">
        <v>542</v>
      </c>
      <c r="B19" s="546">
        <v>0</v>
      </c>
      <c r="C19" s="544">
        <v>0</v>
      </c>
      <c r="D19" s="544">
        <v>0</v>
      </c>
      <c r="E19" s="544">
        <v>0</v>
      </c>
      <c r="G19" s="131" t="str">
        <f t="shared" si="0"/>
        <v>Costo generale e amministrativo 15</v>
      </c>
      <c r="H19" s="420">
        <f t="shared" si="1"/>
        <v>0</v>
      </c>
      <c r="I19" s="420">
        <f t="shared" si="2"/>
        <v>0</v>
      </c>
      <c r="J19" s="420">
        <f t="shared" si="3"/>
        <v>0</v>
      </c>
      <c r="K19" s="420">
        <f t="shared" si="4"/>
        <v>0</v>
      </c>
      <c r="L19" s="420">
        <f t="shared" si="5"/>
        <v>0</v>
      </c>
      <c r="M19" s="420">
        <f t="shared" si="6"/>
        <v>0</v>
      </c>
    </row>
    <row r="20" spans="1:13" ht="16" thickBot="1" x14ac:dyDescent="0.25">
      <c r="A20" s="709" t="s">
        <v>47</v>
      </c>
      <c r="B20" s="710"/>
      <c r="C20" s="436">
        <f>SUM(C5:C19)</f>
        <v>0</v>
      </c>
      <c r="D20" s="436">
        <f>SUM(D5:D19)</f>
        <v>0</v>
      </c>
      <c r="E20" s="436">
        <f>SUM(E5:E19)</f>
        <v>0</v>
      </c>
      <c r="G20" s="130" t="s">
        <v>47</v>
      </c>
      <c r="H20" s="421">
        <f t="shared" ref="H20:M20" si="7">SUM(H5:H19)</f>
        <v>0</v>
      </c>
      <c r="I20" s="421">
        <f t="shared" si="7"/>
        <v>0</v>
      </c>
      <c r="J20" s="421">
        <f t="shared" si="7"/>
        <v>0</v>
      </c>
      <c r="K20" s="421">
        <f t="shared" si="7"/>
        <v>0</v>
      </c>
      <c r="L20" s="421">
        <f t="shared" si="7"/>
        <v>0</v>
      </c>
      <c r="M20" s="421">
        <f t="shared" si="7"/>
        <v>0</v>
      </c>
    </row>
    <row r="21" spans="1:13" x14ac:dyDescent="0.2">
      <c r="A21" s="32"/>
      <c r="B21" s="32"/>
      <c r="C21" s="124"/>
      <c r="D21" s="124"/>
      <c r="E21" s="124"/>
      <c r="F21" s="119"/>
      <c r="G21" s="119"/>
      <c r="H21" s="119"/>
      <c r="I21" s="119"/>
    </row>
    <row r="23" spans="1:13" ht="16" thickBot="1" x14ac:dyDescent="0.25">
      <c r="A23" s="708" t="s">
        <v>442</v>
      </c>
      <c r="B23" s="708"/>
      <c r="C23" s="708"/>
      <c r="D23" s="708"/>
      <c r="E23" s="708"/>
      <c r="F23" s="708"/>
    </row>
    <row r="24" spans="1:13" ht="16" thickBot="1" x14ac:dyDescent="0.25">
      <c r="A24" s="711" t="s">
        <v>43</v>
      </c>
      <c r="B24" s="712"/>
      <c r="C24" s="713"/>
      <c r="D24" s="132" t="str">
        <f>C4</f>
        <v>ANNO 1</v>
      </c>
      <c r="E24" s="132" t="str">
        <f>D4</f>
        <v>ANNO 2</v>
      </c>
      <c r="F24" s="132" t="str">
        <f>E4</f>
        <v>ANNO 3</v>
      </c>
    </row>
    <row r="25" spans="1:13" x14ac:dyDescent="0.2">
      <c r="A25" s="714" t="s">
        <v>343</v>
      </c>
      <c r="B25" s="715"/>
      <c r="C25" s="716"/>
      <c r="D25" s="422">
        <f>C20</f>
        <v>0</v>
      </c>
      <c r="E25" s="423">
        <f>D20</f>
        <v>0</v>
      </c>
      <c r="F25" s="422">
        <f>E20</f>
        <v>0</v>
      </c>
    </row>
    <row r="26" spans="1:13" x14ac:dyDescent="0.2">
      <c r="A26" s="698" t="s">
        <v>58</v>
      </c>
      <c r="B26" s="699"/>
      <c r="C26" s="700"/>
      <c r="D26" s="424">
        <f>K20</f>
        <v>0</v>
      </c>
      <c r="E26" s="425">
        <f>L20</f>
        <v>0</v>
      </c>
      <c r="F26" s="424">
        <f>M20</f>
        <v>0</v>
      </c>
    </row>
    <row r="27" spans="1:13" ht="16" thickBot="1" x14ac:dyDescent="0.25">
      <c r="A27" s="701" t="s">
        <v>59</v>
      </c>
      <c r="B27" s="702"/>
      <c r="C27" s="703"/>
      <c r="D27" s="426">
        <f>H20</f>
        <v>0</v>
      </c>
      <c r="E27" s="427">
        <f>I20</f>
        <v>0</v>
      </c>
      <c r="F27" s="426">
        <f>J20</f>
        <v>0</v>
      </c>
    </row>
  </sheetData>
  <mergeCells count="9">
    <mergeCell ref="A26:C26"/>
    <mergeCell ref="A27:C27"/>
    <mergeCell ref="A3:E3"/>
    <mergeCell ref="G3:J3"/>
    <mergeCell ref="K3:M3"/>
    <mergeCell ref="A23:F23"/>
    <mergeCell ref="A20:B20"/>
    <mergeCell ref="A24:C24"/>
    <mergeCell ref="A25:C25"/>
  </mergeCells>
  <phoneticPr fontId="23" type="noConversion"/>
  <hyperlinks>
    <hyperlink ref="A1" location="'INDICE BP'!A1" display="TORNA ALL'INDICE" xr:uid="{00000000-0004-0000-08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374EAC00676B49A6C13C52885D9ED7" ma:contentTypeVersion="4" ma:contentTypeDescription="Creare un nuovo documento." ma:contentTypeScope="" ma:versionID="147e5cd3a9e1a55fb6a02e9c534019e7">
  <xsd:schema xmlns:xsd="http://www.w3.org/2001/XMLSchema" xmlns:xs="http://www.w3.org/2001/XMLSchema" xmlns:p="http://schemas.microsoft.com/office/2006/metadata/properties" xmlns:ns2="23de9971-e9e4-40fa-a291-dea368b1b7c4" targetNamespace="http://schemas.microsoft.com/office/2006/metadata/properties" ma:root="true" ma:fieldsID="38eb9cde930b1191fafa1b0b23b48fc9" ns2:_="">
    <xsd:import namespace="23de9971-e9e4-40fa-a291-dea368b1b7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e9971-e9e4-40fa-a291-dea368b1b7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276B80-4918-408B-B29B-82902993539A}">
  <ds:schemaRefs>
    <ds:schemaRef ds:uri="http://purl.org/dc/terms/"/>
    <ds:schemaRef ds:uri="d447c4b5-7122-4d35-b54f-d4fb8e620272"/>
    <ds:schemaRef ds:uri="http://schemas.microsoft.com/office/2006/documentManagement/types"/>
    <ds:schemaRef ds:uri="18b1e9cb-0c64-4bab-b2d0-61e32a31b6b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B4FCC7C-4555-4262-87EC-FD1E80A65DA1}"/>
</file>

<file path=customXml/itemProps3.xml><?xml version="1.0" encoding="utf-8"?>
<ds:datastoreItem xmlns:ds="http://schemas.openxmlformats.org/officeDocument/2006/customXml" ds:itemID="{CC4A9384-FDA9-4A20-9A21-B114BC5F19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26</vt:i4>
      </vt:variant>
      <vt:variant>
        <vt:lpstr>Intervalli denominati</vt:lpstr>
      </vt:variant>
      <vt:variant>
        <vt:i4>15</vt:i4>
      </vt:variant>
    </vt:vector>
  </HeadingPairs>
  <TitlesOfParts>
    <vt:vector size="41" baseType="lpstr">
      <vt:lpstr>COVER</vt:lpstr>
      <vt:lpstr>INDICE BP</vt:lpstr>
      <vt:lpstr>1. PARAMETRI INIZIALI</vt:lpstr>
      <vt:lpstr>2. IMMOBILIZZAZIONI</vt:lpstr>
      <vt:lpstr>3. VENDITE</vt:lpstr>
      <vt:lpstr>5. PIANO PRODUTTIVO</vt:lpstr>
      <vt:lpstr>4. APPROVVIGIONAMENTI</vt:lpstr>
      <vt:lpstr>5. COSTI FISSI DI PRODUZIONE</vt:lpstr>
      <vt:lpstr>6. COSTI FISSI GEN&amp;AMM</vt:lpstr>
      <vt:lpstr>7. POLITICHE COMUNICAZIONE</vt:lpstr>
      <vt:lpstr>8. POLITICHE DI DISTRIBUZIONE</vt:lpstr>
      <vt:lpstr>9. COSTO PERSONALE</vt:lpstr>
      <vt:lpstr>10. FABBISOGNO FINANZIARIO</vt:lpstr>
      <vt:lpstr>11. ELABORATO AMMORTAMENTI</vt:lpstr>
      <vt:lpstr>12. ELABORATO PERSONALE</vt:lpstr>
      <vt:lpstr>13. ELABORATO MAGAZZINO</vt:lpstr>
      <vt:lpstr>14. DEDUCIBILITA' INT. PASSIVI</vt:lpstr>
      <vt:lpstr>15. DETERMINAZIONE IRAP</vt:lpstr>
      <vt:lpstr>16. FINANZIAMENTO BANCA</vt:lpstr>
      <vt:lpstr>17. FULL COST E PREZZO</vt:lpstr>
      <vt:lpstr>18. CE ANNUALE</vt:lpstr>
      <vt:lpstr>19. SP ANNUALE + INDICI</vt:lpstr>
      <vt:lpstr>20. BEP</vt:lpstr>
      <vt:lpstr>21. STRUTTURA FINANZIARIA</vt:lpstr>
      <vt:lpstr>22. CF ANNUALE e WACC</vt:lpstr>
      <vt:lpstr>SINTESI OUTPUT</vt:lpstr>
      <vt:lpstr>'16. FINANZIAMENTO BANCA'!Ammont_prestito</vt:lpstr>
      <vt:lpstr>'16. FINANZIAMENTO BANCA'!Area_stampa</vt:lpstr>
      <vt:lpstr>'16. FINANZIAMENTO BANCA'!Bilancio_iniz_tab</vt:lpstr>
      <vt:lpstr>'16. FINANZIAMENTO BANCA'!Data_inizio_tabella</vt:lpstr>
      <vt:lpstr>'16. FINANZIAMENTO BANCA'!Durata_in_anni</vt:lpstr>
      <vt:lpstr>'16. FINANZIAMENTO BANCA'!Interesse_tabella</vt:lpstr>
      <vt:lpstr>'16. FINANZIAMENTO BANCA'!Pagam_calcolato</vt:lpstr>
      <vt:lpstr>'16. FINANZIAMENTO BANCA'!Pagam_da_usare</vt:lpstr>
      <vt:lpstr>'16. FINANZIAMENTO BANCA'!Pagam_inizio_tabella</vt:lpstr>
      <vt:lpstr>'16. FINANZIAMENTO BANCA'!Pagam_per_anno</vt:lpstr>
      <vt:lpstr>'16. FINANZIAMENTO BANCA'!Pagam_registrato</vt:lpstr>
      <vt:lpstr>'16. FINANZIAMENTO BANCA'!Primo_pagam</vt:lpstr>
      <vt:lpstr>'16. FINANZIAMENTO BANCA'!Primo_pagam_num</vt:lpstr>
      <vt:lpstr>'16. FINANZIAMENTO BANCA'!Tasso_inter_annuale</vt:lpstr>
      <vt:lpstr>'16. FINANZIAMENTO BANCA'!Titoli_stampa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2024-05-31T13:34:49Z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0x01010010374EAC00676B49A6C13C52885D9ED7</vt:lpwstr>
  </property>
</Properties>
</file>